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eLivro"/>
  <bookViews>
    <workbookView xWindow="15" yWindow="0" windowWidth="11775" windowHeight="10365" tabRatio="696"/>
  </bookViews>
  <sheets>
    <sheet name="indice de quadros" sheetId="17" r:id="rId1"/>
    <sheet name="q1" sheetId="18" r:id="rId2"/>
    <sheet name="q2" sheetId="19" r:id="rId3"/>
    <sheet name="q3" sheetId="20" r:id="rId4"/>
    <sheet name="q4" sheetId="21" r:id="rId5"/>
    <sheet name="q5" sheetId="22" r:id="rId6"/>
    <sheet name="q6" sheetId="23" r:id="rId7"/>
    <sheet name="q7" sheetId="24" r:id="rId8"/>
    <sheet name="q8" sheetId="25" r:id="rId9"/>
    <sheet name="q9" sheetId="26" r:id="rId10"/>
    <sheet name="q10" sheetId="27" r:id="rId11"/>
    <sheet name="q11" sheetId="28" r:id="rId12"/>
    <sheet name="q12" sheetId="29" r:id="rId13"/>
    <sheet name="q13" sheetId="30" r:id="rId14"/>
    <sheet name="q14" sheetId="31" r:id="rId15"/>
    <sheet name="q15" sheetId="32" r:id="rId16"/>
    <sheet name="q16" sheetId="4" r:id="rId17"/>
    <sheet name="q17" sheetId="1" r:id="rId18"/>
    <sheet name="q18" sheetId="2" r:id="rId19"/>
    <sheet name="q19" sheetId="5" r:id="rId20"/>
    <sheet name="q20" sheetId="42" r:id="rId21"/>
    <sheet name="q21" sheetId="6" r:id="rId22"/>
    <sheet name="q22" sheetId="7" r:id="rId23"/>
    <sheet name="q23" sheetId="8" r:id="rId24"/>
    <sheet name="q24" sheetId="9" r:id="rId25"/>
    <sheet name="q25" sheetId="10" r:id="rId26"/>
    <sheet name="q26" sheetId="11" r:id="rId27"/>
    <sheet name="q27" sheetId="12" r:id="rId28"/>
    <sheet name="q28" sheetId="43" r:id="rId29"/>
    <sheet name="q29 " sheetId="41" r:id="rId30"/>
    <sheet name="q30" sheetId="13" r:id="rId31"/>
    <sheet name="q31" sheetId="14" r:id="rId32"/>
    <sheet name="q32" sheetId="15" r:id="rId33"/>
    <sheet name="q33" sheetId="16" r:id="rId34"/>
    <sheet name="q34" sheetId="33" r:id="rId35"/>
    <sheet name="q35" sheetId="34" r:id="rId36"/>
    <sheet name="q36" sheetId="35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xlnm.Print_Area" localSheetId="0">'indice de quadros'!$A$1:$A$38</definedName>
    <definedName name="_xlnm.Print_Area" localSheetId="1">'q1'!$A$1:$G$37</definedName>
    <definedName name="_xlnm.Print_Area" localSheetId="10">'q10'!$A$1:$H$50</definedName>
    <definedName name="_xlnm.Print_Area" localSheetId="11">'q11'!$A$1:$L$18</definedName>
    <definedName name="_xlnm.Print_Area" localSheetId="12">'q12'!$A$1:$L$24</definedName>
    <definedName name="_xlnm.Print_Area" localSheetId="13">'q13'!$A$1:$G$37</definedName>
    <definedName name="_xlnm.Print_Area" localSheetId="14">'q14'!$A$1:$H$50</definedName>
    <definedName name="_xlnm.Print_Area" localSheetId="15">'q15'!$A$1:$M$42</definedName>
    <definedName name="_xlnm.Print_Area" localSheetId="16">'q16'!$A$1:$L$24</definedName>
    <definedName name="_xlnm.Print_Area" localSheetId="17">'q17'!$A$1:$M$44</definedName>
    <definedName name="_xlnm.Print_Area" localSheetId="18">'q18'!$A$1:$M$35</definedName>
    <definedName name="_xlnm.Print_Area" localSheetId="19">'q19'!$A$1:$L$11</definedName>
    <definedName name="_xlnm.Print_Area" localSheetId="2">'q2'!$A$1:$H$50</definedName>
    <definedName name="_xlnm.Print_Area" localSheetId="20">'q20'!$A$1:$L$31</definedName>
    <definedName name="_xlnm.Print_Area" localSheetId="21">'q21'!$A$1:$G$38</definedName>
    <definedName name="_xlnm.Print_Area" localSheetId="22">'q22'!$A$1:$H$51</definedName>
    <definedName name="_xlnm.Print_Area" localSheetId="23">'q23'!$A$1:$M$42</definedName>
    <definedName name="_xlnm.Print_Area" localSheetId="24">'q24'!$A$1:$L$25</definedName>
    <definedName name="_xlnm.Print_Area" localSheetId="25">'q25'!$A$1:$M$45</definedName>
    <definedName name="_xlnm.Print_Area" localSheetId="26">'q26'!$A$1:$O$36</definedName>
    <definedName name="_xlnm.Print_Area" localSheetId="27">'q27'!$A$1:$N$12</definedName>
    <definedName name="_xlnm.Print_Area" localSheetId="28">'q28'!$A$1:$L$31</definedName>
    <definedName name="_xlnm.Print_Area" localSheetId="29">'q29 '!$A$1:$L$24</definedName>
    <definedName name="_xlnm.Print_Area" localSheetId="3">'q3'!$A$1:$L$18</definedName>
    <definedName name="_xlnm.Print_Area" localSheetId="30">'q30'!$A$1:$G$38</definedName>
    <definedName name="_xlnm.Print_Area" localSheetId="31">'q31'!$A$1:$H$51</definedName>
    <definedName name="_xlnm.Print_Area" localSheetId="32">'q32'!$A$1:$M$42</definedName>
    <definedName name="_xlnm.Print_Area" localSheetId="33">'q33'!$A$1:$L$25</definedName>
    <definedName name="_xlnm.Print_Area" localSheetId="34">'q34'!$A$1:$M$45</definedName>
    <definedName name="_xlnm.Print_Area" localSheetId="35">'q35'!$A$1:$M$36</definedName>
    <definedName name="_xlnm.Print_Area" localSheetId="36">'q36'!$A$1:$L$12</definedName>
    <definedName name="_xlnm.Print_Area" localSheetId="4">'q4'!$A$1:$L$24</definedName>
    <definedName name="_xlnm.Print_Area" localSheetId="5">'q5'!$A$1:$G$37</definedName>
    <definedName name="_xlnm.Print_Area" localSheetId="6">'q6'!$A$1:$H$50</definedName>
    <definedName name="_xlnm.Print_Area" localSheetId="7">'q7'!$A$1:$L$18</definedName>
    <definedName name="_xlnm.Print_Area" localSheetId="8">'q8'!$A$1:$L$24</definedName>
    <definedName name="_xlnm.Print_Area" localSheetId="9">'q9'!$A$1:$G$37</definedName>
  </definedNames>
  <calcPr calcId="125725"/>
</workbook>
</file>

<file path=xl/calcChain.xml><?xml version="1.0" encoding="utf-8"?>
<calcChain xmlns="http://schemas.openxmlformats.org/spreadsheetml/2006/main">
  <c r="B20" i="41"/>
  <c r="C20"/>
  <c r="D20"/>
  <c r="E20"/>
  <c r="F20"/>
  <c r="G20"/>
  <c r="H20"/>
  <c r="I20"/>
  <c r="J20"/>
  <c r="K20"/>
  <c r="L20"/>
  <c r="B21"/>
  <c r="C21"/>
  <c r="D21"/>
  <c r="E21"/>
  <c r="F21"/>
  <c r="G21"/>
  <c r="H21"/>
  <c r="I21"/>
  <c r="J21"/>
  <c r="K21"/>
  <c r="L21"/>
  <c r="C19"/>
  <c r="D19"/>
  <c r="E19"/>
  <c r="F19"/>
  <c r="G19"/>
  <c r="H19"/>
  <c r="I19"/>
  <c r="J19"/>
  <c r="K19"/>
  <c r="L19"/>
  <c r="B19"/>
  <c r="C5"/>
  <c r="D5"/>
  <c r="E5"/>
  <c r="F5"/>
  <c r="G5"/>
  <c r="H5"/>
  <c r="I5"/>
  <c r="J5"/>
  <c r="K5"/>
  <c r="L5"/>
  <c r="C6"/>
  <c r="C18" s="1"/>
  <c r="D6"/>
  <c r="D18" s="1"/>
  <c r="E6"/>
  <c r="E18" s="1"/>
  <c r="F6"/>
  <c r="F18" s="1"/>
  <c r="G6"/>
  <c r="G18" s="1"/>
  <c r="H6"/>
  <c r="H18" s="1"/>
  <c r="I6"/>
  <c r="I18" s="1"/>
  <c r="J6"/>
  <c r="J18" s="1"/>
  <c r="K6"/>
  <c r="K18" s="1"/>
  <c r="L6"/>
  <c r="L18" s="1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C15"/>
  <c r="D15"/>
  <c r="E15"/>
  <c r="F15"/>
  <c r="G15"/>
  <c r="H15"/>
  <c r="I15"/>
  <c r="J15"/>
  <c r="K15"/>
  <c r="L15"/>
  <c r="C16"/>
  <c r="D16"/>
  <c r="E16"/>
  <c r="F16"/>
  <c r="G16"/>
  <c r="H16"/>
  <c r="I16"/>
  <c r="J16"/>
  <c r="K16"/>
  <c r="L16"/>
  <c r="C17"/>
  <c r="D17"/>
  <c r="E17"/>
  <c r="F17"/>
  <c r="G17"/>
  <c r="H17"/>
  <c r="I17"/>
  <c r="J17"/>
  <c r="K17"/>
  <c r="L17"/>
  <c r="B6"/>
  <c r="B18" s="1"/>
  <c r="B8"/>
  <c r="B9"/>
  <c r="B10"/>
  <c r="B11"/>
  <c r="B12"/>
  <c r="B13"/>
  <c r="B14"/>
  <c r="B15"/>
  <c r="B16"/>
  <c r="B17"/>
  <c r="B5"/>
  <c r="B19" i="43" l="1"/>
  <c r="C19"/>
  <c r="D19"/>
  <c r="E19"/>
  <c r="F19"/>
  <c r="G19"/>
  <c r="H19"/>
  <c r="I19"/>
  <c r="J19"/>
  <c r="B20"/>
  <c r="C20"/>
  <c r="D20"/>
  <c r="E20"/>
  <c r="F20"/>
  <c r="G20"/>
  <c r="H20"/>
  <c r="I20"/>
  <c r="J20"/>
  <c r="B23"/>
  <c r="C23"/>
  <c r="D23"/>
  <c r="E23"/>
  <c r="F23"/>
  <c r="G23"/>
  <c r="H23"/>
  <c r="I23"/>
  <c r="J23"/>
  <c r="B24"/>
  <c r="C24"/>
  <c r="D24"/>
  <c r="E24"/>
  <c r="F24"/>
  <c r="G24"/>
  <c r="H24"/>
  <c r="I24"/>
  <c r="J24"/>
  <c r="B25"/>
  <c r="C25"/>
  <c r="D25"/>
  <c r="E25"/>
  <c r="F25"/>
  <c r="G25"/>
  <c r="H25"/>
  <c r="I25"/>
  <c r="J25"/>
  <c r="B26"/>
  <c r="C26"/>
  <c r="D26"/>
  <c r="E26"/>
  <c r="F26"/>
  <c r="G26"/>
  <c r="H26"/>
  <c r="I26"/>
  <c r="J26"/>
  <c r="B27"/>
  <c r="C27"/>
  <c r="D27"/>
  <c r="E27"/>
  <c r="F27"/>
  <c r="G27"/>
  <c r="H27"/>
  <c r="I27"/>
  <c r="J27"/>
  <c r="B28"/>
  <c r="C28"/>
  <c r="D28"/>
  <c r="E28"/>
  <c r="F28"/>
  <c r="G28"/>
  <c r="H28"/>
  <c r="I28"/>
  <c r="J28"/>
  <c r="C18"/>
  <c r="D18"/>
  <c r="E18"/>
  <c r="F18"/>
  <c r="G18"/>
  <c r="H18"/>
  <c r="I18"/>
  <c r="J18"/>
  <c r="B18"/>
  <c r="B8"/>
  <c r="B21" s="1"/>
  <c r="C8"/>
  <c r="C21" s="1"/>
  <c r="D8"/>
  <c r="D21" s="1"/>
  <c r="E8"/>
  <c r="E21" s="1"/>
  <c r="F8"/>
  <c r="F21" s="1"/>
  <c r="G8"/>
  <c r="G21" s="1"/>
  <c r="H8"/>
  <c r="H21" s="1"/>
  <c r="I8"/>
  <c r="I21" s="1"/>
  <c r="J8"/>
  <c r="J21" s="1"/>
  <c r="K8"/>
  <c r="L8"/>
  <c r="B9"/>
  <c r="B22" s="1"/>
  <c r="C9"/>
  <c r="C22" s="1"/>
  <c r="D9"/>
  <c r="D22" s="1"/>
  <c r="E9"/>
  <c r="E22" s="1"/>
  <c r="F9"/>
  <c r="F22" s="1"/>
  <c r="G9"/>
  <c r="G22" s="1"/>
  <c r="H9"/>
  <c r="H22" s="1"/>
  <c r="I9"/>
  <c r="I22" s="1"/>
  <c r="J9"/>
  <c r="J22" s="1"/>
  <c r="K9"/>
  <c r="L9"/>
  <c r="A9"/>
  <c r="A8"/>
  <c r="B19" i="42"/>
  <c r="C19"/>
  <c r="D19"/>
  <c r="E19"/>
  <c r="F19"/>
  <c r="G19"/>
  <c r="H19"/>
  <c r="I19"/>
  <c r="B20"/>
  <c r="C20"/>
  <c r="D20"/>
  <c r="E20"/>
  <c r="F20"/>
  <c r="G20"/>
  <c r="H20"/>
  <c r="I20"/>
  <c r="B23"/>
  <c r="C23"/>
  <c r="D23"/>
  <c r="E23"/>
  <c r="F23"/>
  <c r="G23"/>
  <c r="H23"/>
  <c r="I23"/>
  <c r="B24"/>
  <c r="C24"/>
  <c r="D24"/>
  <c r="E24"/>
  <c r="F24"/>
  <c r="G24"/>
  <c r="H24"/>
  <c r="I24"/>
  <c r="B25"/>
  <c r="C25"/>
  <c r="D25"/>
  <c r="E25"/>
  <c r="F25"/>
  <c r="G25"/>
  <c r="H25"/>
  <c r="I25"/>
  <c r="B26"/>
  <c r="C26"/>
  <c r="D26"/>
  <c r="E26"/>
  <c r="F26"/>
  <c r="G26"/>
  <c r="H26"/>
  <c r="I26"/>
  <c r="B27"/>
  <c r="C27"/>
  <c r="D27"/>
  <c r="E27"/>
  <c r="F27"/>
  <c r="G27"/>
  <c r="H27"/>
  <c r="I27"/>
  <c r="B28"/>
  <c r="C28"/>
  <c r="D28"/>
  <c r="E28"/>
  <c r="F28"/>
  <c r="G28"/>
  <c r="H28"/>
  <c r="I28"/>
  <c r="B18"/>
  <c r="C18"/>
  <c r="D18"/>
  <c r="E18"/>
  <c r="F18"/>
  <c r="G18"/>
  <c r="H18"/>
  <c r="I18"/>
  <c r="J19"/>
  <c r="J20"/>
  <c r="J23"/>
  <c r="J24"/>
  <c r="J25"/>
  <c r="J26"/>
  <c r="J27"/>
  <c r="J28"/>
  <c r="J18"/>
  <c r="B9"/>
  <c r="B22" s="1"/>
  <c r="C9"/>
  <c r="C22" s="1"/>
  <c r="D9"/>
  <c r="D22" s="1"/>
  <c r="E9"/>
  <c r="E22" s="1"/>
  <c r="F9"/>
  <c r="F22" s="1"/>
  <c r="G9"/>
  <c r="G22" s="1"/>
  <c r="H9"/>
  <c r="H22" s="1"/>
  <c r="I9"/>
  <c r="I22" s="1"/>
  <c r="J9"/>
  <c r="J22" s="1"/>
  <c r="K9"/>
  <c r="L9"/>
  <c r="A9"/>
  <c r="A22" s="1"/>
  <c r="B8"/>
  <c r="B21" s="1"/>
  <c r="C8"/>
  <c r="C21" s="1"/>
  <c r="D8"/>
  <c r="D21" s="1"/>
  <c r="E8"/>
  <c r="E21" s="1"/>
  <c r="F8"/>
  <c r="F21" s="1"/>
  <c r="G8"/>
  <c r="G21" s="1"/>
  <c r="H8"/>
  <c r="H21" s="1"/>
  <c r="I8"/>
  <c r="I21" s="1"/>
  <c r="J8"/>
  <c r="J21" s="1"/>
  <c r="K8"/>
  <c r="L8"/>
  <c r="A8"/>
  <c r="A21" s="1"/>
  <c r="N5" i="12" l="1"/>
  <c r="N6"/>
  <c r="N7"/>
  <c r="N8"/>
  <c r="M6"/>
  <c r="M7"/>
  <c r="M8"/>
  <c r="M5"/>
  <c r="O5" i="11"/>
  <c r="O6"/>
  <c r="O7"/>
  <c r="N6"/>
  <c r="N7"/>
  <c r="N5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8"/>
  <c r="M8" i="10"/>
  <c r="M9"/>
  <c r="M10"/>
  <c r="L9"/>
  <c r="L10"/>
  <c r="L8"/>
  <c r="M5"/>
  <c r="M6"/>
  <c r="M7"/>
  <c r="L6"/>
  <c r="L7"/>
  <c r="L5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11"/>
  <c r="L5" i="9"/>
  <c r="L6"/>
  <c r="L7"/>
  <c r="L8"/>
  <c r="L9"/>
  <c r="L10"/>
  <c r="L11"/>
  <c r="L12"/>
  <c r="L13"/>
  <c r="L14"/>
  <c r="L15"/>
  <c r="L16"/>
  <c r="L17"/>
  <c r="L18"/>
  <c r="L19"/>
  <c r="L20"/>
  <c r="L21"/>
  <c r="L22"/>
  <c r="L23"/>
  <c r="K6"/>
  <c r="K7"/>
  <c r="K8"/>
  <c r="K9"/>
  <c r="K10"/>
  <c r="K11"/>
  <c r="K12"/>
  <c r="K13"/>
  <c r="K14"/>
  <c r="K15"/>
  <c r="K16"/>
  <c r="K17"/>
  <c r="K18"/>
  <c r="K19"/>
  <c r="K20"/>
  <c r="K21"/>
  <c r="K22"/>
  <c r="K23"/>
  <c r="K5"/>
  <c r="M8" i="8"/>
  <c r="L5"/>
  <c r="L6"/>
  <c r="L7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L38"/>
  <c r="L39"/>
  <c r="L40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8"/>
  <c r="M5"/>
  <c r="M6"/>
  <c r="M7"/>
  <c r="H5" i="7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"/>
  <c r="L5" i="42" l="1"/>
  <c r="L6"/>
  <c r="L7"/>
  <c r="L20" s="1"/>
  <c r="L10"/>
  <c r="L23" s="1"/>
  <c r="L11"/>
  <c r="L24" s="1"/>
  <c r="L12"/>
  <c r="L25" s="1"/>
  <c r="L13"/>
  <c r="L26" s="1"/>
  <c r="L14"/>
  <c r="L27" s="1"/>
  <c r="L15"/>
  <c r="L28" s="1"/>
  <c r="K6"/>
  <c r="K7"/>
  <c r="K10"/>
  <c r="K11"/>
  <c r="K12"/>
  <c r="K13"/>
  <c r="K14"/>
  <c r="K15"/>
  <c r="K5"/>
  <c r="L5" i="21"/>
  <c r="L6"/>
  <c r="L7"/>
  <c r="L8"/>
  <c r="L9"/>
  <c r="L10"/>
  <c r="L11"/>
  <c r="L12"/>
  <c r="L13"/>
  <c r="L14"/>
  <c r="L15"/>
  <c r="L16"/>
  <c r="L17"/>
  <c r="L18"/>
  <c r="L19"/>
  <c r="L20"/>
  <c r="L21"/>
  <c r="L22"/>
  <c r="L23"/>
  <c r="K6"/>
  <c r="K7"/>
  <c r="K8"/>
  <c r="K9"/>
  <c r="K10"/>
  <c r="K11"/>
  <c r="K12"/>
  <c r="K13"/>
  <c r="K14"/>
  <c r="K15"/>
  <c r="K16"/>
  <c r="K17"/>
  <c r="K18"/>
  <c r="K19"/>
  <c r="K20"/>
  <c r="K21"/>
  <c r="K22"/>
  <c r="K23"/>
  <c r="K5"/>
  <c r="L5" i="35"/>
  <c r="L6"/>
  <c r="L7"/>
  <c r="L8"/>
  <c r="K6"/>
  <c r="K7"/>
  <c r="K8"/>
  <c r="K5"/>
  <c r="M5" i="34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8"/>
  <c r="L6"/>
  <c r="L7"/>
  <c r="L5"/>
  <c r="M11" i="33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11"/>
  <c r="M5"/>
  <c r="M6"/>
  <c r="M7"/>
  <c r="M8"/>
  <c r="M9"/>
  <c r="M10"/>
  <c r="L10"/>
  <c r="L9"/>
  <c r="L8"/>
  <c r="L6"/>
  <c r="L7"/>
  <c r="L5"/>
  <c r="L5" i="16"/>
  <c r="L6"/>
  <c r="L7"/>
  <c r="L8"/>
  <c r="L9"/>
  <c r="L10"/>
  <c r="L11"/>
  <c r="L12"/>
  <c r="L13"/>
  <c r="L14"/>
  <c r="L15"/>
  <c r="L16"/>
  <c r="L17"/>
  <c r="L18"/>
  <c r="L19"/>
  <c r="L20"/>
  <c r="L21"/>
  <c r="L22"/>
  <c r="L23"/>
  <c r="K6"/>
  <c r="K7"/>
  <c r="K8"/>
  <c r="K9"/>
  <c r="K10"/>
  <c r="K11"/>
  <c r="K12"/>
  <c r="K13"/>
  <c r="K14"/>
  <c r="K15"/>
  <c r="K16"/>
  <c r="K17"/>
  <c r="K18"/>
  <c r="K19"/>
  <c r="K20"/>
  <c r="K21"/>
  <c r="K22"/>
  <c r="K23"/>
  <c r="K5"/>
  <c r="K28" i="42" l="1"/>
  <c r="K26"/>
  <c r="K24"/>
  <c r="K20"/>
  <c r="K18"/>
  <c r="K22"/>
  <c r="K21"/>
  <c r="K27"/>
  <c r="K25"/>
  <c r="K23"/>
  <c r="K19"/>
  <c r="L19"/>
  <c r="L18"/>
  <c r="L21"/>
  <c r="L22"/>
  <c r="M5" i="1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8"/>
  <c r="L6"/>
  <c r="L7"/>
  <c r="L5"/>
  <c r="H5" i="14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"/>
  <c r="L6" i="43"/>
  <c r="L7"/>
  <c r="L10"/>
  <c r="L11"/>
  <c r="L12"/>
  <c r="L13"/>
  <c r="L14"/>
  <c r="L15"/>
  <c r="L5"/>
  <c r="K6"/>
  <c r="K7"/>
  <c r="K10"/>
  <c r="K11"/>
  <c r="K12"/>
  <c r="K13"/>
  <c r="K14"/>
  <c r="K15"/>
  <c r="K5"/>
  <c r="K28" l="1"/>
  <c r="K26"/>
  <c r="K24"/>
  <c r="K20"/>
  <c r="L18"/>
  <c r="L22"/>
  <c r="L21"/>
  <c r="K18"/>
  <c r="K22"/>
  <c r="K21"/>
  <c r="K27"/>
  <c r="K25"/>
  <c r="K23"/>
  <c r="K19"/>
  <c r="L28"/>
  <c r="L26"/>
  <c r="L24"/>
  <c r="L20"/>
  <c r="L27"/>
  <c r="L25"/>
  <c r="L23"/>
  <c r="L19"/>
  <c r="M9" i="1"/>
  <c r="M10"/>
  <c r="M8"/>
  <c r="K8" l="1"/>
  <c r="L6" i="20" l="1"/>
  <c r="L7"/>
  <c r="L8"/>
  <c r="L9"/>
  <c r="L10"/>
  <c r="L11"/>
  <c r="L12"/>
  <c r="L13"/>
  <c r="L14"/>
  <c r="L15"/>
  <c r="L16"/>
  <c r="L5"/>
  <c r="L5" i="1" l="1"/>
  <c r="K5" l="1"/>
  <c r="I7" l="1"/>
  <c r="H7"/>
  <c r="I6"/>
  <c r="H6"/>
  <c r="I5"/>
  <c r="H5"/>
</calcChain>
</file>

<file path=xl/sharedStrings.xml><?xml version="1.0" encoding="utf-8"?>
<sst xmlns="http://schemas.openxmlformats.org/spreadsheetml/2006/main" count="1607" uniqueCount="311">
  <si>
    <t xml:space="preserve">13 - Fabricação de têxteis </t>
  </si>
  <si>
    <t>16 - Ind. madeira e cortiça e suas obras, exc. mobiliário; fabr. cestaria e espartaria</t>
  </si>
  <si>
    <t>17 - Fabricação de pasta, de papel, de cartão e seus artigos</t>
  </si>
  <si>
    <t>19 - Fabricação de coque, prod. petrolíferos refinados e aglomerados de combustíveis</t>
  </si>
  <si>
    <t>20 - Fabr. prod. químicos e fibras sintéticas/artificiais, excepto prod. farmacêuticos</t>
  </si>
  <si>
    <t>21 - Fabricação de produtos farmacêuticos de base e de  preparações farmacêuticas</t>
  </si>
  <si>
    <t xml:space="preserve">23 - Fabrico de outros produtos minerais não metálicos </t>
  </si>
  <si>
    <t>29 - Fab. veículos automóveis, reboques, semi-reboques e comp. p/ veíc. automóveis</t>
  </si>
  <si>
    <t>31 - Fabrico de mobiliário e de colchões</t>
  </si>
  <si>
    <t>33 - Reparação, manutenção e instalação de máquinas e equipamentos</t>
  </si>
  <si>
    <t>Captação, tratam. e distrib. água; saneamento, gestão de resíduos e despoluição</t>
  </si>
  <si>
    <t>Comércio por grosso e a retalho; reparação de veíc. automóveis e motociclos</t>
  </si>
  <si>
    <t>CAE-Rev. 3</t>
  </si>
  <si>
    <r>
      <t>CAE-Rev. 3</t>
    </r>
    <r>
      <rPr>
        <b/>
        <vertAlign val="superscript"/>
        <sz val="8"/>
        <rFont val="Arial"/>
        <family val="2"/>
      </rPr>
      <t xml:space="preserve"> </t>
    </r>
  </si>
  <si>
    <r>
      <t xml:space="preserve">     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</si>
  <si>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</si>
  <si>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(2) </t>
    </r>
    <r>
      <rPr>
        <sz val="8"/>
        <rFont val="Arial"/>
        <family val="2"/>
      </rPr>
      <t xml:space="preserve">instrumentos em vigor, classificados de acordo com a sua natureza inicial.  </t>
    </r>
  </si>
  <si>
    <r>
      <t xml:space="preserve">  </t>
    </r>
    <r>
      <rPr>
        <b/>
        <sz val="8"/>
        <rFont val="Arial"/>
        <family val="2"/>
      </rPr>
      <t xml:space="preserve">     (3) </t>
    </r>
    <r>
      <rPr>
        <sz val="8"/>
        <rFont val="Arial"/>
        <family val="2"/>
      </rPr>
      <t>as Portarias de Regulamentação do Trabalho (PRT) são actualmente designadas por Regulamentos de Condições Mínimas (RCM).</t>
    </r>
  </si>
  <si>
    <r>
      <t xml:space="preserve">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</si>
  <si>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</si>
  <si>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 xml:space="preserve">dos trabalhadores por conta de outrem a tempo completo, que auferiram remuneração completa no período de referência. 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</si>
  <si>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</si>
  <si>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</si>
  <si>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</si>
  <si>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 (2) </t>
    </r>
    <r>
      <rPr>
        <sz val="8"/>
        <rFont val="Arial"/>
        <family val="2"/>
      </rPr>
      <t xml:space="preserve">intrumentos em vigor, classificados de acordo com a sua natureza inicial.  </t>
    </r>
  </si>
  <si>
    <r>
      <t xml:space="preserve">       </t>
    </r>
    <r>
      <rPr>
        <b/>
        <sz val="8"/>
        <rFont val="Arial"/>
        <family val="2"/>
      </rPr>
      <t xml:space="preserve"> (3)</t>
    </r>
    <r>
      <rPr>
        <sz val="8"/>
        <rFont val="Arial"/>
        <family val="2"/>
      </rPr>
      <t xml:space="preserve"> as Portarias de Regulamentação do Trabalho (PRT) são actualmente designadas por Regulamentos de Condições Mínimas (RCM).</t>
    </r>
  </si>
  <si>
    <t>I</t>
  </si>
  <si>
    <t>ÍNDICE DE QUADROS</t>
  </si>
  <si>
    <t>Quadro 3 - Empresas por dimensão</t>
  </si>
  <si>
    <t>Quadro 4 - Empresas por distrito</t>
  </si>
  <si>
    <t>Quadro 7 - Estabelecimentos por dimensão</t>
  </si>
  <si>
    <t>Quadro 8 - Estabelecimentos por distrito</t>
  </si>
  <si>
    <t>Quadro 11 - Pessoas ao serviço nos estabelecimentos por dimensão</t>
  </si>
  <si>
    <t>Quadro 12 - Pessoas ao serviço nos estabelecimentos por distrito</t>
  </si>
  <si>
    <t>Quadro 15 - Trabalhadores por conta de outrem ao serviço nos estabelecimentos por dimensão e sexo</t>
  </si>
  <si>
    <t>Quadro 16 - Trabalhadores por conta de outrem ao serviço nos estabelecimentos por distrito</t>
  </si>
  <si>
    <t>Quadro 17 - Trabalhadores por conta de outrem ao serviço nos estabelecimentos por grupo etário e sexo</t>
  </si>
  <si>
    <t>Quadro 18 - Trabalhadores por conta de outrem ao serviço nos estabelecimentos por nível de qualificação e sexo</t>
  </si>
  <si>
    <t>Total</t>
  </si>
  <si>
    <t>Ignorado</t>
  </si>
  <si>
    <t>Continente</t>
  </si>
  <si>
    <t>Aveiro</t>
  </si>
  <si>
    <t>Beja</t>
  </si>
  <si>
    <t xml:space="preserve">Braga 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</si>
  <si>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</si>
  <si>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</si>
  <si>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</si>
  <si>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</si>
  <si>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</si>
  <si>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</si>
  <si>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</si>
  <si>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</si>
  <si>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</si>
  <si>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</si>
  <si>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</si>
  <si>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</si>
  <si>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</si>
  <si>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</si>
  <si>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</si>
  <si>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 xml:space="preserve">                       </t>
  </si>
  <si>
    <t>1-4 pessoas</t>
  </si>
  <si>
    <t>5-9 pessoas</t>
  </si>
  <si>
    <t>10-19 pessoas</t>
  </si>
  <si>
    <t>20-49 pessoas</t>
  </si>
  <si>
    <t>50-99 pessoas</t>
  </si>
  <si>
    <t>100-149 pessoas</t>
  </si>
  <si>
    <t>150-199 pessoas</t>
  </si>
  <si>
    <t>200-249 pessoas</t>
  </si>
  <si>
    <t>250-499 pessoas</t>
  </si>
  <si>
    <t>500-999 pessoas</t>
  </si>
  <si>
    <r>
      <t xml:space="preserve">Continente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</si>
  <si>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Total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</si>
  <si>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</si>
  <si>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Agricultura, prod. animal, caça e silvicultura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</si>
  <si>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B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</si>
  <si>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Pesca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</si>
  <si>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C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</si>
  <si>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D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</si>
  <si>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Indústrias transformadoras </t>
    </r>
    <r>
      <rPr>
        <sz val="8"/>
        <rFont val="Arial"/>
        <family val="2"/>
      </rPr>
      <t xml:space="preserve"> </t>
    </r>
  </si>
  <si>
    <t xml:space="preserve"> </t>
  </si>
  <si>
    <r>
      <t xml:space="preserve"> </t>
    </r>
    <r>
      <rPr>
        <sz val="8"/>
        <color indexed="8"/>
        <rFont val="Arial"/>
        <family val="2"/>
      </rPr>
      <t xml:space="preserve">DA Ind. alimentares, das bebidas e do tabaco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</si>
  <si>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DB Ind. têxtil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</si>
  <si>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DC Ind. do couro e dos produtos do couro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</si>
  <si>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DD Ind. da madeira, da cortiça e suas obras </t>
    </r>
    <r>
      <rPr>
        <sz val="8"/>
        <rFont val="Arial"/>
        <family val="2"/>
      </rPr>
      <t xml:space="preserve"> </t>
    </r>
  </si>
  <si>
    <t>-</t>
  </si>
  <si>
    <r>
      <t xml:space="preserve"> </t>
    </r>
    <r>
      <rPr>
        <sz val="8"/>
        <color indexed="8"/>
        <rFont val="Arial"/>
        <family val="2"/>
      </rPr>
      <t xml:space="preserve">DH Fab. de artigos de borracha e matérias plásticas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</si>
  <si>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DK Fab. de máquinas e de equipamento, n.e.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</si>
  <si>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DM Fab. de material de transporte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</si>
  <si>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DN Ind. transformadoras n.e.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</si>
  <si>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E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</si>
  <si>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F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</si>
  <si>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Construção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</si>
  <si>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G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</si>
  <si>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H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</si>
  <si>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Alojamento e restauração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</si>
  <si>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I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</si>
  <si>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Transportes, armaz. e comunicações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</si>
  <si>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J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</si>
  <si>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K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</si>
  <si>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L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</si>
  <si>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M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</si>
  <si>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Educação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</si>
  <si>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N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</si>
  <si>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</si>
  <si>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Q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</si>
  <si>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Organizações intern. e inst. extra - territoriais </t>
    </r>
    <r>
      <rPr>
        <sz val="8"/>
        <rFont val="Arial"/>
        <family val="2"/>
      </rPr>
      <t xml:space="preserve"> </t>
    </r>
  </si>
  <si>
    <r>
      <t>Portaria de Reg. de Trabalho (PRT)</t>
    </r>
    <r>
      <rPr>
        <b/>
        <vertAlign val="superscript"/>
        <sz val="8"/>
        <rFont val="Arial"/>
        <family val="2"/>
      </rPr>
      <t>(2)</t>
    </r>
  </si>
  <si>
    <t>Acordo de Empresa (AE)</t>
  </si>
  <si>
    <t>T</t>
  </si>
  <si>
    <t xml:space="preserve">H </t>
  </si>
  <si>
    <t xml:space="preserve">M </t>
  </si>
  <si>
    <t>Quadros superiores</t>
  </si>
  <si>
    <t>Quadros médios</t>
  </si>
  <si>
    <t>Profissionais qualificados</t>
  </si>
  <si>
    <t>Profissionais não qualificados</t>
  </si>
  <si>
    <t>Praticantes e aprendizes</t>
  </si>
  <si>
    <t>H</t>
  </si>
  <si>
    <t>M</t>
  </si>
  <si>
    <t>&lt; 18 anos</t>
  </si>
  <si>
    <t>18-24 anos</t>
  </si>
  <si>
    <t>25-29 anos</t>
  </si>
  <si>
    <t>30-34 anos</t>
  </si>
  <si>
    <t>35-39 anos</t>
  </si>
  <si>
    <t>40-44 anos</t>
  </si>
  <si>
    <t>45-49 anos</t>
  </si>
  <si>
    <t>50-54 anos</t>
  </si>
  <si>
    <t>55-59 anos</t>
  </si>
  <si>
    <t>60-64 anos</t>
  </si>
  <si>
    <t>65 e + anos</t>
  </si>
  <si>
    <t>Braga</t>
  </si>
  <si>
    <r>
      <t>Portaria de Reg. de Trabalho (PRT)</t>
    </r>
    <r>
      <rPr>
        <b/>
        <vertAlign val="superscript"/>
        <sz val="8"/>
        <rFont val="Arial"/>
        <family val="2"/>
      </rPr>
      <t>(3)</t>
    </r>
  </si>
  <si>
    <t>65 e mais anos</t>
  </si>
  <si>
    <t xml:space="preserve">Continente </t>
  </si>
  <si>
    <t>Euros</t>
  </si>
  <si>
    <r>
      <t xml:space="preserve"> </t>
    </r>
    <r>
      <rPr>
        <sz val="8"/>
        <color indexed="8"/>
        <rFont val="Arial"/>
        <family val="2"/>
      </rPr>
      <t>DE Ind. da pasta, papel, cartão e seus artigos</t>
    </r>
  </si>
  <si>
    <r>
      <t xml:space="preserve"> </t>
    </r>
    <r>
      <rPr>
        <sz val="8"/>
        <color indexed="8"/>
        <rFont val="Arial"/>
        <family val="2"/>
      </rPr>
      <t>DF Fab. coque, pr. pet. refinados e comb. nuclear</t>
    </r>
  </si>
  <si>
    <r>
      <t xml:space="preserve"> </t>
    </r>
    <r>
      <rPr>
        <sz val="8"/>
        <color indexed="8"/>
        <rFont val="Arial"/>
        <family val="2"/>
      </rPr>
      <t xml:space="preserve">DG Fab. prod. químicos e fibras sint. e artificiais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</si>
  <si>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DI  Fab. outros prod. minerais não metálicos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</si>
  <si>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DJ Ind. metalúrgicas de base e prod. metálicos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</si>
  <si>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>Com. grosso e retalho; veic. e bens dom.</t>
    </r>
  </si>
  <si>
    <r>
      <t xml:space="preserve"> </t>
    </r>
    <r>
      <rPr>
        <b/>
        <sz val="8"/>
        <color indexed="8"/>
        <rFont val="Arial"/>
        <family val="2"/>
      </rPr>
      <t>Activ. imob., alugueres e serv. prest. emp.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</si>
  <si>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>Adm. pública, def. e seg. social obrigatória</t>
    </r>
  </si>
  <si>
    <t>Profis. altam. qualificados</t>
  </si>
  <si>
    <t>Encar. contram. mest.e chefes</t>
  </si>
  <si>
    <t>Profis. semi-qualificados</t>
  </si>
  <si>
    <t>1 000 e + pessoas</t>
  </si>
  <si>
    <t>A</t>
  </si>
  <si>
    <t>B</t>
  </si>
  <si>
    <t>C</t>
  </si>
  <si>
    <t>D</t>
  </si>
  <si>
    <t>E</t>
  </si>
  <si>
    <t>F</t>
  </si>
  <si>
    <t>Construção</t>
  </si>
  <si>
    <t>G</t>
  </si>
  <si>
    <t>J</t>
  </si>
  <si>
    <t>K</t>
  </si>
  <si>
    <t>L</t>
  </si>
  <si>
    <t>Educação</t>
  </si>
  <si>
    <t>N</t>
  </si>
  <si>
    <t>O</t>
  </si>
  <si>
    <t>Q</t>
  </si>
  <si>
    <t>10 - Indústrias alimentares</t>
  </si>
  <si>
    <t>11 - Indústria das bebidas</t>
  </si>
  <si>
    <t>12 - Indústria do tabaco</t>
  </si>
  <si>
    <t>14 - Indústria do vestuário</t>
  </si>
  <si>
    <t>15 - Indústria do couro e dos produtos do couro</t>
  </si>
  <si>
    <t>18 - Impressão e reprodução de suportes gravados</t>
  </si>
  <si>
    <t>22 - Fabricação de artigos de borracha e de matérias plásticas</t>
  </si>
  <si>
    <t>24 - Indústrias metalúrgicas de base</t>
  </si>
  <si>
    <t>28 - Fabricação de máquinas e de equipamentos, n.e.</t>
  </si>
  <si>
    <t>30 - Fabricação de outro equipamento de transporte</t>
  </si>
  <si>
    <t>32 - Outras indústrias transformadoras</t>
  </si>
  <si>
    <t>Transportes e armazenagem</t>
  </si>
  <si>
    <t>Alojamento, restauração e similares</t>
  </si>
  <si>
    <t>Administração pública e defesa; segurança social obrigatória</t>
  </si>
  <si>
    <t>P</t>
  </si>
  <si>
    <t>R</t>
  </si>
  <si>
    <t>S</t>
  </si>
  <si>
    <t>U</t>
  </si>
  <si>
    <r>
      <t>Quadro 19 - Trabalhadores por conta de outrem ao serviço nos estabelecimentos abrangidos por Instrumentos de Regulamentação Colectiva de Trabalho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(IRCT)</t>
    </r>
  </si>
  <si>
    <r>
      <t>Quadro 4 -</t>
    </r>
    <r>
      <rPr>
        <sz val="9"/>
        <rFont val="Arial"/>
        <family val="2"/>
      </rPr>
      <t xml:space="preserve"> </t>
    </r>
    <r>
      <rPr>
        <b/>
        <sz val="9"/>
        <color indexed="8"/>
        <rFont val="Arial"/>
        <family val="2"/>
      </rPr>
      <t>Empresas por distrito</t>
    </r>
  </si>
  <si>
    <r>
      <t>CAE-Rev. 2.1</t>
    </r>
    <r>
      <rPr>
        <b/>
        <vertAlign val="superscript"/>
        <sz val="8"/>
        <rFont val="Arial"/>
        <family val="2"/>
      </rPr>
      <t xml:space="preserve"> (1)</t>
    </r>
  </si>
  <si>
    <t>25 - Fabricação de produtos metálicos, excepto máquinas e equipamentos</t>
  </si>
  <si>
    <r>
      <t xml:space="preserve"> </t>
    </r>
    <r>
      <rPr>
        <b/>
        <sz val="8"/>
        <rFont val="Arial"/>
        <family val="2"/>
      </rPr>
      <t xml:space="preserve">         (1)</t>
    </r>
    <r>
      <rPr>
        <sz val="8"/>
        <rFont val="Arial"/>
        <family val="2"/>
      </rPr>
      <t xml:space="preserve"> Instrumentos em vigor, classificados de acordo com a sua natureza inicial.  </t>
    </r>
  </si>
  <si>
    <r>
      <t xml:space="preserve">   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As Portarias de Regulamentação do Trabalho (PRT) são actualmente designadas por Regulamentos de Condições Mínimas (RCM).</t>
    </r>
  </si>
  <si>
    <r>
      <t>CAE-Rev. 2.1</t>
    </r>
    <r>
      <rPr>
        <b/>
        <vertAlign val="superscript"/>
        <sz val="8"/>
        <rFont val="Arial"/>
        <family val="2"/>
      </rPr>
      <t xml:space="preserve"> (2)</t>
    </r>
  </si>
  <si>
    <r>
      <t xml:space="preserve">   </t>
    </r>
    <r>
      <rPr>
        <b/>
        <sz val="8"/>
        <rFont val="Arial"/>
        <family val="2"/>
      </rPr>
      <t xml:space="preserve">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</si>
  <si>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</si>
  <si>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</si>
  <si>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</si>
  <si>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(1) </t>
    </r>
    <r>
      <rPr>
        <sz val="8"/>
        <rFont val="Arial"/>
        <family val="2"/>
      </rPr>
      <t>CAE-Rev. 2 antes de 2003.</t>
    </r>
  </si>
  <si>
    <r>
      <t xml:space="preserve">   (2) </t>
    </r>
    <r>
      <rPr>
        <sz val="8"/>
        <rFont val="Arial"/>
        <family val="2"/>
      </rPr>
      <t>CAE-Rev. 2 antes de 2003.</t>
    </r>
  </si>
  <si>
    <r>
      <t xml:space="preserve">    (2) </t>
    </r>
    <r>
      <rPr>
        <sz val="8"/>
        <rFont val="Arial"/>
        <family val="2"/>
      </rPr>
      <t>CAE-Rev. 2 antes de 2003.</t>
    </r>
  </si>
  <si>
    <t>Agricultura, produção animal, caça, floresta e pesca</t>
  </si>
  <si>
    <t>Indústrias transformadoras</t>
  </si>
  <si>
    <r>
      <t xml:space="preserve"> </t>
    </r>
    <r>
      <rPr>
        <b/>
        <sz val="8"/>
        <color indexed="8"/>
        <rFont val="Arial"/>
        <family val="2"/>
      </rPr>
      <t xml:space="preserve">Indústrias extrativas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</si>
  <si>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DL Fab. equipamento elétrico e de óptica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</si>
  <si>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Prod. distrib. de eletricidade, gás e água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</si>
  <si>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Saúde e ação social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</si>
  <si>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Outras ativ. serv. col., sociais e pessoais </t>
    </r>
    <r>
      <rPr>
        <sz val="8"/>
        <rFont val="Arial"/>
        <family val="2"/>
      </rPr>
      <t xml:space="preserve"> </t>
    </r>
  </si>
  <si>
    <t>Indústrias extrativas</t>
  </si>
  <si>
    <t>26 - Fab. equip. informáticos, equip. p/ comunicações e prod. eletrónicos e ópticos</t>
  </si>
  <si>
    <t>27 - Fabricação de equipamento elétrico</t>
  </si>
  <si>
    <t>Eletricidade, gás, vapor, água quente e fria e ar frio</t>
  </si>
  <si>
    <t xml:space="preserve">Atividades de informação e de comunicação </t>
  </si>
  <si>
    <t>Atividades financeiras e de seguros</t>
  </si>
  <si>
    <t>Atividades imobiliárias</t>
  </si>
  <si>
    <t>Atividades de consultoria, científicas, técnicas e similares</t>
  </si>
  <si>
    <t>Atividades administrativas e dos serviços de apoio</t>
  </si>
  <si>
    <t>Atividades de saúde humana e apoio social</t>
  </si>
  <si>
    <t>Atividades artísticas, de espetáculos, desportivas e recreativas</t>
  </si>
  <si>
    <t>Outras atividades de serviços</t>
  </si>
  <si>
    <t>Ativ. organismos internacionais e outras instituições extra-territoriais</t>
  </si>
  <si>
    <t xml:space="preserve">Quadro 1 - Empresas por atividade económica </t>
  </si>
  <si>
    <t>Quadro 14 - Trabalhadores por conta de outrem ao serviço nos estabelecimentos por atividade económica</t>
  </si>
  <si>
    <t>Quadro 13 - Trabalhadores por conta de outrem ao serviço nos estabelecimentos por atividade económica</t>
  </si>
  <si>
    <t>Quadro 10 - Pessoas ao serviço nos estabelecimentos por atividade económica</t>
  </si>
  <si>
    <t>Quadro 9 - Pessoas ao serviço nos estabelecimentos por atividade económica</t>
  </si>
  <si>
    <t>Quadro 6 - Estabelecimentos por atividade económica</t>
  </si>
  <si>
    <t>Quadro 5 - Estabelecimentos por atividade económica</t>
  </si>
  <si>
    <t xml:space="preserve">Quadro 2 - Empresas por atividade económica </t>
  </si>
  <si>
    <t>Quadro 1 - Empresas por atividade económica (CAE-Rev. 2)</t>
  </si>
  <si>
    <t xml:space="preserve">Quadro 2 - Empresas por atividade económica (CAE-Rev. 3) </t>
  </si>
  <si>
    <t xml:space="preserve">Quadro 5 - Estabelecimentos por atividade económica (CAE-Rev. 2) </t>
  </si>
  <si>
    <t xml:space="preserve">Quadro 6 - Estabelecimentos por atividade económica (CAE-Rev. 3) </t>
  </si>
  <si>
    <t>Quadro 9 - Pessoas ao serviço nos estabelecimentos por atividade económica (CAE-Rev. 2)</t>
  </si>
  <si>
    <t>Quadro 13 - Trabalhadores por conta de outrem ao serviço nos estabelecimentos por atividade económica (CAE-Rev. 2)</t>
  </si>
  <si>
    <t>1.º decil</t>
  </si>
  <si>
    <t>2.º decil</t>
  </si>
  <si>
    <t>3.º decil</t>
  </si>
  <si>
    <t>4.º decil</t>
  </si>
  <si>
    <t>5.º decil</t>
  </si>
  <si>
    <t>6.º decil</t>
  </si>
  <si>
    <t>7.º decil</t>
  </si>
  <si>
    <t>8.º decil</t>
  </si>
  <si>
    <t>9.º decil</t>
  </si>
  <si>
    <t>10.º decil</t>
  </si>
  <si>
    <t>Homens</t>
  </si>
  <si>
    <t>Mulheres</t>
  </si>
  <si>
    <t>total</t>
  </si>
  <si>
    <t>&lt; RMMG</t>
  </si>
  <si>
    <t xml:space="preserve"> = RMMG</t>
  </si>
  <si>
    <t>750,00 - 999,99 Euros</t>
  </si>
  <si>
    <t>1 000,00 - 1 499,99 Euros</t>
  </si>
  <si>
    <t>1 500,00 - 2 499,99 Euros</t>
  </si>
  <si>
    <t>2 500,00 - 3 749,99 Euros</t>
  </si>
  <si>
    <t>3 750,00 - 4 999,99 Euros</t>
  </si>
  <si>
    <t>5 000,00 e + Euros</t>
  </si>
  <si>
    <t>percentagem</t>
  </si>
  <si>
    <r>
      <t>Ganho mensal mediano</t>
    </r>
    <r>
      <rPr>
        <sz val="7"/>
        <rFont val="Arial"/>
        <family val="2"/>
      </rPr>
      <t xml:space="preserve"> (euros)</t>
    </r>
  </si>
  <si>
    <r>
      <t>Ganho mensal - média por decil</t>
    </r>
    <r>
      <rPr>
        <sz val="7"/>
        <rFont val="Arial"/>
        <family val="2"/>
      </rPr>
      <t xml:space="preserve"> (euros)</t>
    </r>
  </si>
  <si>
    <r>
      <t xml:space="preserve">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considerado como sendo 2/3 da mediana do ganho mensal, neste exercício.</t>
    </r>
  </si>
  <si>
    <r>
      <t xml:space="preserve">   Incidência de baixos salários</t>
    </r>
    <r>
      <rPr>
        <sz val="7"/>
        <rFont val="Arial"/>
        <family val="2"/>
      </rPr>
      <t xml:space="preserve"> (%)</t>
    </r>
  </si>
  <si>
    <r>
      <t xml:space="preserve">Quadro 24 -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distrito do estabelecimento</t>
    </r>
  </si>
  <si>
    <r>
      <t>Quadro 23- Remuneração média mensal</t>
    </r>
    <r>
      <rPr>
        <b/>
        <u/>
        <sz val="9"/>
        <rFont val="Arial"/>
        <family val="2"/>
      </rPr>
      <t xml:space="preserve"> 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</si>
  <si>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25 -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</si>
  <si>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26 -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</si>
  <si>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r>
      <t xml:space="preserve">Quadro 30 -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por actividade económica do estabelecimento</t>
    </r>
  </si>
  <si>
    <r>
      <t xml:space="preserve">Quadro 31 -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por actividade económica do estabelecimento</t>
    </r>
  </si>
  <si>
    <r>
      <t xml:space="preserve">Quadro 32 -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</si>
  <si>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33 -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por distrito do estabelecimento </t>
    </r>
  </si>
  <si>
    <r>
      <t xml:space="preserve">Quadro 34 -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</si>
  <si>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35 -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</si>
  <si>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t>Quadro 30 - Remuneração média mensal ganho por atividade económica do estabelecimento (CAE-Rev. 2)</t>
  </si>
  <si>
    <t>Quadro 32 - Remuneração média mensal ganho por dimensão do estabelecimento e sexo</t>
  </si>
  <si>
    <t xml:space="preserve">Quadro 33 - Remuneração média mensal ganho por distrito do estabelecimento </t>
  </si>
  <si>
    <t>Quadro 34 - Remuneração média mensal ganho por grupo etário e sexo</t>
  </si>
  <si>
    <t>Quadro 35 - Remuneração média mensal ganho por nível de qualificação e sexo</t>
  </si>
  <si>
    <t>Quadro 31 - Remuneração média mensal ganho por atividade económica do estabelecimento (CAE-Rev. 3)</t>
  </si>
  <si>
    <t>Quadro 10 - Pessoas ao serviço nos estabelecimentos por atividade económica (CAE-Rev. 3)</t>
  </si>
  <si>
    <t>Quadro 14 - Trabalhadores por conta de outrem ao serviço nos estabelecimentos por atividade económica (CAE-Rev. 3)</t>
  </si>
  <si>
    <r>
      <t xml:space="preserve"> </t>
    </r>
    <r>
      <rPr>
        <b/>
        <sz val="8"/>
        <color indexed="8"/>
        <rFont val="Arial"/>
        <family val="2"/>
      </rPr>
      <t>Ativ. imob., alugueres e serv. prest. emp.</t>
    </r>
    <r>
      <rPr>
        <sz val="8"/>
        <rFont val="Arial"/>
        <family val="2"/>
      </rPr>
      <t xml:space="preserve"> </t>
    </r>
  </si>
  <si>
    <t xml:space="preserve">Quadro 20 - Trabalhadores por conta de outrem ao serviço nos estabelecimentos por escalão de remuneração mensal base </t>
  </si>
  <si>
    <t>Quadro 28 - Trabalhadores por conta de outrem ao serviço nos estabelecimentos por escalão de remuneração mensal ganho</t>
  </si>
  <si>
    <t>Quadro 29 - Ganho mensal mediano e limiar de baixos salários</t>
  </si>
  <si>
    <t>Quadro 21 - Remuneração média mensal base por atividade económica do estabelecimento (CAE-Rev. 2)</t>
  </si>
  <si>
    <t>Quadro 22 - Remuneração média mensal base por atividade económica do estabelecimento (CAE-Rev. 3)</t>
  </si>
  <si>
    <t>Quadro 23 - Remuneração média mensal base por dimensão do estabelecimento e sexo</t>
  </si>
  <si>
    <t>Quadro 24 - Remuneração média mensal base por distrito do estabelecimento</t>
  </si>
  <si>
    <t>Quadro 25 - Remuneração média mensal base por grupo etário e sexo</t>
  </si>
  <si>
    <t>Quadro 26 - Remuneração média mensal base por nível de qualificação e sexo</t>
  </si>
  <si>
    <r>
      <t xml:space="preserve"> </t>
    </r>
    <r>
      <rPr>
        <b/>
        <sz val="8"/>
        <color indexed="8"/>
        <rFont val="Arial"/>
        <family val="2"/>
      </rPr>
      <t xml:space="preserve">Organizações intern. e inst. extra-territoriais </t>
    </r>
    <r>
      <rPr>
        <sz val="8"/>
        <rFont val="Arial"/>
        <family val="2"/>
      </rPr>
      <t xml:space="preserve"> </t>
    </r>
  </si>
  <si>
    <t xml:space="preserve">                                                                                                                                                                                                                       </t>
  </si>
  <si>
    <r>
      <t xml:space="preserve">Fonte: </t>
    </r>
    <r>
      <rPr>
        <sz val="8"/>
        <rFont val="Arial"/>
        <family val="2"/>
      </rPr>
      <t>GEE/ME, Quadros de Pessoal.</t>
    </r>
  </si>
  <si>
    <r>
      <rPr>
        <b/>
        <sz val="8"/>
        <rFont val="Arial"/>
        <family val="2"/>
      </rPr>
      <t>Fonte:</t>
    </r>
    <r>
      <rPr>
        <sz val="8"/>
        <rFont val="Arial"/>
        <family val="2"/>
      </rPr>
      <t xml:space="preserve"> GEE/ME, Quadros de Pessoal.</t>
    </r>
  </si>
  <si>
    <t>Trabalhadores por conta de outrem</t>
  </si>
  <si>
    <r>
      <t>Limiar de baixos salários</t>
    </r>
    <r>
      <rPr>
        <b/>
        <vertAlign val="superscript"/>
        <sz val="8"/>
        <rFont val="Arial"/>
        <family val="2"/>
      </rPr>
      <t xml:space="preserve"> (2) </t>
    </r>
    <r>
      <rPr>
        <sz val="7"/>
        <rFont val="Arial"/>
        <family val="2"/>
      </rPr>
      <t>(euros)</t>
    </r>
  </si>
  <si>
    <t xml:space="preserve"> Atividades financeiras  </t>
  </si>
  <si>
    <r>
      <rPr>
        <b/>
        <sz val="8"/>
        <color indexed="8"/>
        <rFont val="Arial"/>
        <family val="2"/>
      </rPr>
      <t>Ativ. imob., alugueres e serv. prest. emp.</t>
    </r>
    <r>
      <rPr>
        <sz val="8"/>
        <rFont val="Arial"/>
        <family val="2"/>
      </rPr>
      <t xml:space="preserve"> </t>
    </r>
  </si>
  <si>
    <r>
      <t xml:space="preserve">Quadro 21 -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atividade económica do estabelecimento</t>
    </r>
  </si>
  <si>
    <r>
      <t xml:space="preserve">Quadro 22 -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atividade económica do estabelecimento</t>
    </r>
  </si>
  <si>
    <r>
      <t xml:space="preserve">Quadro29 - </t>
    </r>
    <r>
      <rPr>
        <b/>
        <u/>
        <sz val="9"/>
        <rFont val="Arial"/>
        <family val="2"/>
      </rPr>
      <t>Ganho</t>
    </r>
    <r>
      <rPr>
        <b/>
        <sz val="9"/>
        <rFont val="Arial"/>
        <family val="2"/>
      </rPr>
      <t xml:space="preserve"> mensal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mediano e Limiar de baixos salários</t>
    </r>
  </si>
  <si>
    <t>Contrato Colectivo de Trabalho (CCT)</t>
  </si>
  <si>
    <t>Acordo Colectivo de Trabalho (ACT)</t>
  </si>
  <si>
    <r>
      <t xml:space="preserve">Quadro 36 -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Instrumento de Regulamentação Colectiva de Trabalho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</si>
  <si>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t>Quadro 36 - Remuneração média mensal ganho por Instrumento de Regulamentação Colectiva de Trabalho (IRCT)</t>
  </si>
  <si>
    <t>Quadro 27 - Remuneração média mensal base por Instrumento de Regulamentação Colectiva de Trabalho) (IRCT)</t>
  </si>
  <si>
    <t>Quadro 19 - Trabalhadores por conta de outrem ao serviço nos estabelecimentos abrangidos por Instrumentos de Regulamentação Colectiva de Trabalho (IRCT)</t>
  </si>
  <si>
    <r>
      <t xml:space="preserve">Quadro 20 - Trabalhadores por conta de outrem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ao serviço nos estabelecimentos por escalão de remuneração mensal </t>
    </r>
    <r>
      <rPr>
        <b/>
        <u/>
        <sz val="9"/>
        <rFont val="Arial"/>
        <family val="2"/>
      </rPr>
      <t>base</t>
    </r>
    <r>
      <rPr>
        <b/>
        <sz val="9"/>
        <rFont val="Arial"/>
        <family val="2"/>
      </rPr>
      <t xml:space="preserve">
</t>
    </r>
  </si>
  <si>
    <r>
      <t xml:space="preserve">    (1)</t>
    </r>
    <r>
      <rPr>
        <sz val="8"/>
        <rFont val="Arial"/>
        <family val="2"/>
      </rPr>
      <t xml:space="preserve"> trabalhadores por conta de outrem a tempo completo, que auferiram remuneração completa no período de referência.</t>
    </r>
  </si>
  <si>
    <r>
      <t xml:space="preserve">Quadro 27 - Remuneração média mensal </t>
    </r>
    <r>
      <rPr>
        <b/>
        <u/>
        <sz val="9"/>
        <rFont val="Arial"/>
        <family val="2"/>
      </rPr>
      <t xml:space="preserve">base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Instrumento de Regulamentação Colectiva de Trabalho 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</si>
  <si>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r>
      <t xml:space="preserve">    (1) </t>
    </r>
    <r>
      <rPr>
        <sz val="8"/>
        <rFont val="Arial"/>
        <family val="2"/>
      </rPr>
      <t>trabalhadores por conta de outrem a tempo completo, que auferiram remuneração completa no período de referência.</t>
    </r>
  </si>
  <si>
    <r>
      <t xml:space="preserve">Quadro 28 - Trabalhadores por conta de outrem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ao serviço nos estabelecimentos por escalão de remuneração mensal </t>
    </r>
    <r>
      <rPr>
        <b/>
        <u/>
        <sz val="9"/>
        <rFont val="Arial"/>
        <family val="2"/>
      </rPr>
      <t>ganho</t>
    </r>
  </si>
  <si>
    <r>
      <t xml:space="preserve">Nota: </t>
    </r>
    <r>
      <rPr>
        <sz val="8"/>
        <color indexed="63"/>
        <rFont val="Arial"/>
        <family val="2"/>
      </rPr>
      <t>Retribuição Mínima Mensal Garantida (RMMG) - Continente 2002=348,01 euros;  2003=356,60 euros;  2004=365,60 euros;  2005=374,70 euros;  2006=385,90 euros; 2007=403,00 euros; 2008=426,00 euros, 2009=450,00 euros, 2010=475,00, 2011=485,00 e 2012=485,00.</t>
    </r>
  </si>
  <si>
    <r>
      <t xml:space="preserve">Nota: </t>
    </r>
    <r>
      <rPr>
        <sz val="8"/>
        <rFont val="Arial"/>
        <family val="2"/>
      </rPr>
      <t>Retribuição Mínima Mensal Garantida (RMMG) - Continente 2002=348,01 euros;  2003=356,60 euros;  2004=365,60 euros;  2005=374,70 euros;  2006=385,90 euros; 2007=403,00 euros; 2008=426,00 euros, 2009=450,00 euros, 2010=475,00, 2011=485,00 e 2012=485,00.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</si>
  <si>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 (Outubro).</t>
    </r>
  </si>
  <si>
    <r>
      <t>Nota:</t>
    </r>
    <r>
      <rPr>
        <sz val="8"/>
        <rFont val="Arial"/>
        <family val="2"/>
      </rPr>
      <t xml:space="preserve"> o Total, desde 2010, inclui informação de empresas que não tinham pessoas ao serviço a 31 de outubro.</t>
    </r>
  </si>
  <si>
    <r>
      <t xml:space="preserve">Nota: </t>
    </r>
    <r>
      <rPr>
        <sz val="8"/>
        <rFont val="Arial"/>
        <family val="2"/>
      </rPr>
      <t>o Total,desde 2010, inclui informação de estabelecimentos que não tinham pessoas ao serviço a 31 de outubro.</t>
    </r>
  </si>
  <si>
    <r>
      <t xml:space="preserve">Nota: </t>
    </r>
    <r>
      <rPr>
        <sz val="8"/>
        <rFont val="Arial"/>
        <family val="2"/>
      </rPr>
      <t>O Total, desde 2010, inclui informação de empresas que não tinham pessoas ao serviço a 31 de outubro.</t>
    </r>
  </si>
  <si>
    <t>&gt;RMMG e &lt;= 599,99 Euros</t>
  </si>
  <si>
    <t>600,00 - 749,99 Euros</t>
  </si>
</sst>
</file>

<file path=xl/styles.xml><?xml version="1.0" encoding="utf-8"?>
<styleSheet xmlns="http://schemas.openxmlformats.org/spreadsheetml/2006/main">
  <numFmts count="8">
    <numFmt numFmtId="44" formatCode="_-* #,##0.00\ &quot;€&quot;_-;\-* #,##0.00\ &quot;€&quot;_-;_-* &quot;-&quot;??\ &quot;€&quot;_-;_-@_-"/>
    <numFmt numFmtId="164" formatCode="#,##0;[Red]#,##0"/>
    <numFmt numFmtId="165" formatCode="#\ ##0"/>
    <numFmt numFmtId="166" formatCode="#,##0.0"/>
    <numFmt numFmtId="167" formatCode="#,##0.0;[Red]#,##0.0"/>
    <numFmt numFmtId="168" formatCode="0.0"/>
    <numFmt numFmtId="169" formatCode="###0;###0\:\-"/>
    <numFmt numFmtId="170" formatCode="#,##0_ ;\-#,##0\ "/>
  </numFmts>
  <fonts count="28">
    <font>
      <sz val="10"/>
      <name val="Arial"/>
    </font>
    <font>
      <sz val="10"/>
      <name val="Arial"/>
      <family val="2"/>
    </font>
    <font>
      <b/>
      <sz val="12"/>
      <color indexed="63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sz val="8"/>
      <color indexed="10"/>
      <name val="Arial"/>
      <family val="2"/>
    </font>
    <font>
      <b/>
      <sz val="8"/>
      <color indexed="63"/>
      <name val="Arial"/>
      <family val="2"/>
    </font>
    <font>
      <u/>
      <sz val="10"/>
      <color theme="0"/>
      <name val="Arial"/>
      <family val="2"/>
    </font>
    <font>
      <sz val="10"/>
      <color theme="0"/>
      <name val="Arial"/>
      <family val="2"/>
    </font>
    <font>
      <sz val="8"/>
      <color indexed="6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A00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theme="0" tint="-0.499984740745262"/>
      </left>
      <right/>
      <top style="thin">
        <color indexed="64"/>
      </top>
      <bottom style="double">
        <color indexed="64"/>
      </bottom>
      <diagonal/>
    </border>
    <border>
      <left style="dotted">
        <color theme="0" tint="-0.499984740745262"/>
      </left>
      <right/>
      <top style="double">
        <color indexed="64"/>
      </top>
      <bottom/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thin">
        <color indexed="64"/>
      </bottom>
      <diagonal/>
    </border>
    <border>
      <left style="dashed">
        <color theme="0" tint="-0.499984740745262"/>
      </left>
      <right/>
      <top style="thin">
        <color indexed="64"/>
      </top>
      <bottom style="double">
        <color indexed="64"/>
      </bottom>
      <diagonal/>
    </border>
    <border>
      <left style="dashed">
        <color theme="0" tint="-0.499984740745262"/>
      </left>
      <right/>
      <top/>
      <bottom/>
      <diagonal/>
    </border>
    <border>
      <left style="dashed">
        <color theme="0" tint="-0.499984740745262"/>
      </left>
      <right/>
      <top/>
      <bottom style="thin">
        <color indexed="64"/>
      </bottom>
      <diagonal/>
    </border>
    <border>
      <left style="dashed">
        <color theme="0" tint="-0.499984740745262"/>
      </left>
      <right/>
      <top style="double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theme="0" tint="-0.499984740745262"/>
      </right>
      <top style="double">
        <color indexed="64"/>
      </top>
      <bottom/>
      <diagonal/>
    </border>
    <border>
      <left/>
      <right style="dashed">
        <color theme="0" tint="-0.499984740745262"/>
      </right>
      <top/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/>
    <xf numFmtId="0" fontId="1" fillId="0" borderId="0" applyProtection="0"/>
  </cellStyleXfs>
  <cellXfs count="45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4" applyFont="1"/>
    <xf numFmtId="0" fontId="7" fillId="0" borderId="0" xfId="4" applyFont="1"/>
    <xf numFmtId="0" fontId="8" fillId="2" borderId="0" xfId="4" applyFont="1" applyFill="1" applyAlignment="1">
      <alignment horizontal="center" vertical="center" wrapText="1"/>
    </xf>
    <xf numFmtId="0" fontId="7" fillId="2" borderId="0" xfId="4" applyFont="1" applyFill="1" applyAlignment="1">
      <alignment horizontal="right"/>
    </xf>
    <xf numFmtId="0" fontId="8" fillId="2" borderId="1" xfId="3" applyNumberFormat="1" applyFont="1" applyFill="1" applyBorder="1" applyAlignment="1">
      <alignment horizontal="right" vertical="center"/>
    </xf>
    <xf numFmtId="0" fontId="8" fillId="2" borderId="0" xfId="4" applyFont="1" applyFill="1" applyBorder="1" applyAlignment="1">
      <alignment horizontal="center"/>
    </xf>
    <xf numFmtId="3" fontId="8" fillId="2" borderId="0" xfId="4" applyNumberFormat="1" applyFont="1" applyFill="1" applyBorder="1" applyAlignment="1">
      <alignment horizontal="right"/>
    </xf>
    <xf numFmtId="0" fontId="7" fillId="0" borderId="0" xfId="0" applyFont="1"/>
    <xf numFmtId="3" fontId="7" fillId="2" borderId="0" xfId="4" applyNumberFormat="1" applyFont="1" applyFill="1" applyBorder="1" applyAlignment="1">
      <alignment horizontal="right"/>
    </xf>
    <xf numFmtId="0" fontId="7" fillId="2" borderId="0" xfId="4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left"/>
    </xf>
    <xf numFmtId="3" fontId="8" fillId="2" borderId="2" xfId="4" applyNumberFormat="1" applyFont="1" applyFill="1" applyBorder="1" applyAlignment="1">
      <alignment horizontal="right"/>
    </xf>
    <xf numFmtId="0" fontId="7" fillId="2" borderId="0" xfId="4" applyFont="1" applyFill="1"/>
    <xf numFmtId="0" fontId="7" fillId="0" borderId="0" xfId="4" applyFont="1" applyAlignment="1">
      <alignment horizontal="right"/>
    </xf>
    <xf numFmtId="0" fontId="8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9" fillId="2" borderId="0" xfId="4" applyFont="1" applyFill="1" applyAlignment="1">
      <alignment horizontal="left"/>
    </xf>
    <xf numFmtId="0" fontId="7" fillId="2" borderId="0" xfId="4" applyFont="1" applyFill="1" applyAlignment="1"/>
    <xf numFmtId="0" fontId="8" fillId="2" borderId="1" xfId="3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vertical="center"/>
    </xf>
    <xf numFmtId="164" fontId="8" fillId="2" borderId="0" xfId="4" applyNumberFormat="1" applyFont="1" applyFill="1" applyBorder="1" applyAlignment="1">
      <alignment horizontal="left"/>
    </xf>
    <xf numFmtId="164" fontId="8" fillId="2" borderId="0" xfId="4" applyNumberFormat="1" applyFont="1" applyFill="1" applyBorder="1" applyAlignment="1"/>
    <xf numFmtId="164" fontId="7" fillId="2" borderId="0" xfId="4" applyNumberFormat="1" applyFont="1" applyFill="1" applyBorder="1" applyAlignment="1"/>
    <xf numFmtId="164" fontId="8" fillId="2" borderId="2" xfId="4" applyNumberFormat="1" applyFont="1" applyFill="1" applyBorder="1" applyAlignment="1">
      <alignment horizontal="left"/>
    </xf>
    <xf numFmtId="164" fontId="7" fillId="2" borderId="2" xfId="4" applyNumberFormat="1" applyFont="1" applyFill="1" applyBorder="1" applyAlignment="1"/>
    <xf numFmtId="0" fontId="7" fillId="0" borderId="0" xfId="4" applyFont="1" applyAlignment="1">
      <alignment vertical="center"/>
    </xf>
    <xf numFmtId="0" fontId="8" fillId="2" borderId="0" xfId="4" applyFont="1" applyFill="1"/>
    <xf numFmtId="0" fontId="7" fillId="0" borderId="0" xfId="4" applyFont="1" applyAlignment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1" fontId="8" fillId="2" borderId="1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/>
    <xf numFmtId="0" fontId="8" fillId="2" borderId="0" xfId="0" applyFont="1" applyFill="1" applyAlignment="1"/>
    <xf numFmtId="3" fontId="7" fillId="2" borderId="0" xfId="0" applyNumberFormat="1" applyFont="1" applyFill="1" applyAlignment="1"/>
    <xf numFmtId="0" fontId="8" fillId="2" borderId="2" xfId="0" applyFont="1" applyFill="1" applyBorder="1" applyAlignment="1"/>
    <xf numFmtId="3" fontId="7" fillId="2" borderId="2" xfId="0" applyNumberFormat="1" applyFont="1" applyFill="1" applyBorder="1" applyAlignment="1"/>
    <xf numFmtId="0" fontId="7" fillId="0" borderId="0" xfId="0" applyFont="1" applyFill="1"/>
    <xf numFmtId="0" fontId="9" fillId="2" borderId="0" xfId="3" applyFont="1" applyFill="1" applyBorder="1" applyAlignment="1">
      <alignment horizontal="left"/>
    </xf>
    <xf numFmtId="0" fontId="8" fillId="2" borderId="0" xfId="4" applyFont="1" applyFill="1" applyBorder="1" applyAlignment="1">
      <alignment horizontal="right"/>
    </xf>
    <xf numFmtId="0" fontId="7" fillId="2" borderId="0" xfId="3" applyFont="1" applyFill="1" applyBorder="1" applyAlignment="1">
      <alignment horizontal="right"/>
    </xf>
    <xf numFmtId="0" fontId="7" fillId="2" borderId="2" xfId="4" applyFont="1" applyFill="1" applyBorder="1" applyAlignment="1">
      <alignment horizontal="right"/>
    </xf>
    <xf numFmtId="0" fontId="8" fillId="2" borderId="1" xfId="3" applyFont="1" applyFill="1" applyBorder="1" applyAlignment="1">
      <alignment horizontal="right" vertical="center"/>
    </xf>
    <xf numFmtId="3" fontId="8" fillId="2" borderId="0" xfId="3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left"/>
    </xf>
    <xf numFmtId="0" fontId="7" fillId="2" borderId="0" xfId="4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right"/>
    </xf>
    <xf numFmtId="0" fontId="7" fillId="2" borderId="0" xfId="4" applyFont="1" applyFill="1" applyBorder="1" applyAlignment="1">
      <alignment horizontal="left"/>
    </xf>
    <xf numFmtId="0" fontId="8" fillId="2" borderId="2" xfId="4" applyFont="1" applyFill="1" applyBorder="1" applyAlignment="1">
      <alignment horizontal="center"/>
    </xf>
    <xf numFmtId="0" fontId="8" fillId="2" borderId="2" xfId="4" applyFont="1" applyFill="1" applyBorder="1" applyAlignment="1">
      <alignment horizontal="left"/>
    </xf>
    <xf numFmtId="3" fontId="8" fillId="2" borderId="2" xfId="3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5" fillId="0" borderId="0" xfId="5" applyFont="1" applyAlignment="1"/>
    <xf numFmtId="0" fontId="8" fillId="2" borderId="0" xfId="5" applyFont="1" applyFill="1" applyAlignment="1"/>
    <xf numFmtId="0" fontId="8" fillId="0" borderId="0" xfId="5" applyFont="1" applyAlignment="1"/>
    <xf numFmtId="0" fontId="7" fillId="2" borderId="0" xfId="5" applyFont="1" applyFill="1" applyAlignment="1">
      <alignment horizontal="center"/>
    </xf>
    <xf numFmtId="0" fontId="8" fillId="2" borderId="1" xfId="5" applyFont="1" applyFill="1" applyBorder="1" applyAlignment="1">
      <alignment vertical="center"/>
    </xf>
    <xf numFmtId="1" fontId="8" fillId="2" borderId="1" xfId="5" applyNumberFormat="1" applyFont="1" applyFill="1" applyBorder="1" applyAlignment="1">
      <alignment horizontal="right" vertical="center"/>
    </xf>
    <xf numFmtId="0" fontId="8" fillId="0" borderId="0" xfId="5" applyFont="1" applyAlignment="1">
      <alignment vertical="center"/>
    </xf>
    <xf numFmtId="0" fontId="8" fillId="2" borderId="0" xfId="5" applyFont="1" applyFill="1" applyBorder="1" applyAlignment="1"/>
    <xf numFmtId="164" fontId="13" fillId="2" borderId="0" xfId="5" applyNumberFormat="1" applyFont="1" applyFill="1" applyBorder="1" applyAlignment="1"/>
    <xf numFmtId="0" fontId="7" fillId="0" borderId="0" xfId="5" applyFont="1" applyAlignment="1"/>
    <xf numFmtId="0" fontId="8" fillId="2" borderId="2" xfId="5" applyFont="1" applyFill="1" applyBorder="1" applyAlignment="1"/>
    <xf numFmtId="0" fontId="7" fillId="2" borderId="0" xfId="0" applyFont="1" applyFill="1" applyBorder="1" applyAlignment="1">
      <alignment horizontal="right"/>
    </xf>
    <xf numFmtId="0" fontId="7" fillId="0" borderId="0" xfId="5" applyFont="1" applyAlignment="1">
      <alignment horizontal="center"/>
    </xf>
    <xf numFmtId="164" fontId="7" fillId="0" borderId="0" xfId="5" applyNumberFormat="1" applyFont="1" applyAlignment="1">
      <alignment horizontal="center"/>
    </xf>
    <xf numFmtId="0" fontId="5" fillId="0" borderId="0" xfId="5" applyFont="1"/>
    <xf numFmtId="0" fontId="8" fillId="0" borderId="0" xfId="5" applyFont="1"/>
    <xf numFmtId="0" fontId="7" fillId="0" borderId="0" xfId="5" applyFont="1"/>
    <xf numFmtId="0" fontId="7" fillId="0" borderId="0" xfId="5" applyFont="1" applyBorder="1"/>
    <xf numFmtId="0" fontId="7" fillId="0" borderId="0" xfId="5" applyFont="1" applyBorder="1" applyAlignment="1">
      <alignment horizontal="center"/>
    </xf>
    <xf numFmtId="164" fontId="8" fillId="2" borderId="0" xfId="5" applyNumberFormat="1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wrapText="1"/>
    </xf>
    <xf numFmtId="3" fontId="11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right"/>
    </xf>
    <xf numFmtId="165" fontId="7" fillId="2" borderId="0" xfId="5" applyNumberFormat="1" applyFont="1" applyFill="1"/>
    <xf numFmtId="165" fontId="7" fillId="0" borderId="0" xfId="5" applyNumberFormat="1" applyFont="1" applyFill="1"/>
    <xf numFmtId="0" fontId="7" fillId="0" borderId="0" xfId="5" applyFont="1" applyFill="1"/>
    <xf numFmtId="0" fontId="7" fillId="2" borderId="0" xfId="5" applyFont="1" applyFill="1"/>
    <xf numFmtId="0" fontId="6" fillId="0" borderId="0" xfId="5" applyFont="1" applyFill="1"/>
    <xf numFmtId="0" fontId="7" fillId="0" borderId="0" xfId="5" applyFont="1" applyFill="1" applyBorder="1"/>
    <xf numFmtId="0" fontId="6" fillId="0" borderId="0" xfId="5" applyFont="1"/>
    <xf numFmtId="0" fontId="8" fillId="2" borderId="0" xfId="5" applyFont="1" applyFill="1" applyAlignment="1">
      <alignment horizontal="center"/>
    </xf>
    <xf numFmtId="0" fontId="7" fillId="2" borderId="0" xfId="5" applyFont="1" applyFill="1" applyAlignment="1"/>
    <xf numFmtId="0" fontId="8" fillId="2" borderId="0" xfId="5" applyFont="1" applyFill="1"/>
    <xf numFmtId="0" fontId="8" fillId="2" borderId="0" xfId="5" applyFont="1" applyFill="1" applyAlignment="1">
      <alignment horizontal="right"/>
    </xf>
    <xf numFmtId="0" fontId="8" fillId="2" borderId="1" xfId="5" applyFont="1" applyFill="1" applyBorder="1" applyAlignment="1">
      <alignment horizontal="right" vertical="center"/>
    </xf>
    <xf numFmtId="3" fontId="8" fillId="2" borderId="0" xfId="5" applyNumberFormat="1" applyFont="1" applyFill="1" applyBorder="1" applyAlignment="1"/>
    <xf numFmtId="0" fontId="7" fillId="0" borderId="0" xfId="5" applyFont="1" applyFill="1" applyBorder="1" applyAlignment="1"/>
    <xf numFmtId="0" fontId="7" fillId="2" borderId="0" xfId="5" applyFont="1" applyFill="1" applyBorder="1" applyAlignment="1"/>
    <xf numFmtId="0" fontId="8" fillId="2" borderId="0" xfId="5" applyFont="1" applyFill="1" applyAlignment="1">
      <alignment horizontal="left"/>
    </xf>
    <xf numFmtId="0" fontId="7" fillId="2" borderId="0" xfId="5" applyFont="1" applyFill="1" applyAlignment="1">
      <alignment horizontal="right"/>
    </xf>
    <xf numFmtId="3" fontId="7" fillId="2" borderId="0" xfId="5" applyNumberFormat="1" applyFont="1" applyFill="1" applyBorder="1" applyAlignment="1"/>
    <xf numFmtId="0" fontId="11" fillId="2" borderId="0" xfId="5" applyFont="1" applyFill="1" applyBorder="1" applyAlignment="1">
      <alignment horizontal="left"/>
    </xf>
    <xf numFmtId="0" fontId="8" fillId="2" borderId="0" xfId="5" applyFont="1" applyFill="1" applyBorder="1" applyAlignment="1">
      <alignment horizontal="left"/>
    </xf>
    <xf numFmtId="0" fontId="11" fillId="2" borderId="2" xfId="5" applyFont="1" applyFill="1" applyBorder="1" applyAlignment="1">
      <alignment horizontal="left"/>
    </xf>
    <xf numFmtId="0" fontId="7" fillId="2" borderId="2" xfId="5" applyFont="1" applyFill="1" applyBorder="1" applyAlignment="1">
      <alignment horizontal="right"/>
    </xf>
    <xf numFmtId="0" fontId="7" fillId="0" borderId="0" xfId="5" applyFont="1" applyBorder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67" fontId="7" fillId="2" borderId="0" xfId="5" applyNumberFormat="1" applyFont="1" applyFill="1" applyBorder="1" applyAlignment="1"/>
    <xf numFmtId="167" fontId="7" fillId="2" borderId="2" xfId="5" applyNumberFormat="1" applyFont="1" applyFill="1" applyBorder="1" applyAlignment="1"/>
    <xf numFmtId="0" fontId="7" fillId="2" borderId="0" xfId="0" applyFont="1" applyFill="1" applyBorder="1" applyAlignment="1">
      <alignment wrapText="1"/>
    </xf>
    <xf numFmtId="0" fontId="7" fillId="2" borderId="1" xfId="5" applyFont="1" applyFill="1" applyBorder="1" applyAlignment="1">
      <alignment horizontal="center" vertical="center"/>
    </xf>
    <xf numFmtId="166" fontId="9" fillId="2" borderId="0" xfId="5" applyNumberFormat="1" applyFont="1" applyFill="1" applyBorder="1" applyAlignment="1">
      <alignment horizontal="right"/>
    </xf>
    <xf numFmtId="166" fontId="8" fillId="2" borderId="0" xfId="5" applyNumberFormat="1" applyFont="1" applyFill="1" applyBorder="1" applyAlignment="1">
      <alignment horizontal="right"/>
    </xf>
    <xf numFmtId="166" fontId="7" fillId="2" borderId="0" xfId="5" applyNumberFormat="1" applyFont="1" applyFill="1" applyBorder="1" applyAlignment="1">
      <alignment horizontal="right"/>
    </xf>
    <xf numFmtId="0" fontId="7" fillId="2" borderId="2" xfId="5" applyFont="1" applyFill="1" applyBorder="1"/>
    <xf numFmtId="0" fontId="7" fillId="2" borderId="2" xfId="5" applyFont="1" applyFill="1" applyBorder="1" applyAlignment="1">
      <alignment horizontal="center"/>
    </xf>
    <xf numFmtId="166" fontId="7" fillId="2" borderId="2" xfId="5" applyNumberFormat="1" applyFont="1" applyFill="1" applyBorder="1" applyAlignment="1">
      <alignment horizontal="right"/>
    </xf>
    <xf numFmtId="0" fontId="7" fillId="0" borderId="0" xfId="0" applyFont="1" applyAlignment="1">
      <alignment horizontal="right" vertical="center"/>
    </xf>
    <xf numFmtId="166" fontId="9" fillId="2" borderId="0" xfId="0" applyNumberFormat="1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166" fontId="11" fillId="2" borderId="2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6" fontId="8" fillId="2" borderId="0" xfId="4" applyNumberFormat="1" applyFont="1" applyFill="1" applyBorder="1" applyAlignment="1"/>
    <xf numFmtId="166" fontId="7" fillId="2" borderId="0" xfId="4" applyNumberFormat="1" applyFont="1" applyFill="1" applyBorder="1" applyAlignment="1"/>
    <xf numFmtId="166" fontId="7" fillId="2" borderId="2" xfId="4" applyNumberFormat="1" applyFont="1" applyFill="1" applyBorder="1" applyAlignment="1"/>
    <xf numFmtId="0" fontId="8" fillId="2" borderId="0" xfId="4" applyFont="1" applyFill="1" applyAlignment="1">
      <alignment horizontal="left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center" wrapText="1"/>
    </xf>
    <xf numFmtId="166" fontId="8" fillId="2" borderId="0" xfId="5" applyNumberFormat="1" applyFont="1" applyFill="1" applyBorder="1" applyAlignment="1"/>
    <xf numFmtId="166" fontId="7" fillId="2" borderId="0" xfId="5" applyNumberFormat="1" applyFont="1" applyFill="1" applyBorder="1" applyAlignment="1"/>
    <xf numFmtId="166" fontId="7" fillId="2" borderId="2" xfId="5" applyNumberFormat="1" applyFont="1" applyFill="1" applyBorder="1" applyAlignment="1"/>
    <xf numFmtId="0" fontId="7" fillId="2" borderId="0" xfId="5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7" fillId="2" borderId="0" xfId="4" applyFont="1" applyFill="1" applyBorder="1" applyAlignment="1">
      <alignment horizontal="right"/>
    </xf>
    <xf numFmtId="0" fontId="8" fillId="2" borderId="0" xfId="3" applyNumberFormat="1" applyFont="1" applyFill="1" applyBorder="1" applyAlignment="1">
      <alignment horizontal="right" vertical="center"/>
    </xf>
    <xf numFmtId="166" fontId="8" fillId="2" borderId="0" xfId="4" applyNumberFormat="1" applyFont="1" applyFill="1" applyBorder="1" applyAlignment="1">
      <alignment horizontal="right"/>
    </xf>
    <xf numFmtId="166" fontId="8" fillId="2" borderId="0" xfId="3" applyNumberFormat="1" applyFont="1" applyFill="1" applyBorder="1" applyAlignment="1">
      <alignment horizontal="right"/>
    </xf>
    <xf numFmtId="166" fontId="7" fillId="2" borderId="0" xfId="3" applyNumberFormat="1" applyFont="1" applyFill="1" applyBorder="1" applyAlignment="1">
      <alignment horizontal="right"/>
    </xf>
    <xf numFmtId="166" fontId="7" fillId="2" borderId="0" xfId="4" applyNumberFormat="1" applyFont="1" applyFill="1" applyBorder="1" applyAlignment="1">
      <alignment horizontal="right"/>
    </xf>
    <xf numFmtId="166" fontId="8" fillId="2" borderId="2" xfId="4" applyNumberFormat="1" applyFont="1" applyFill="1" applyBorder="1" applyAlignment="1">
      <alignment horizontal="right"/>
    </xf>
    <xf numFmtId="166" fontId="8" fillId="2" borderId="2" xfId="3" applyNumberFormat="1" applyFont="1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166" fontId="7" fillId="2" borderId="0" xfId="0" applyNumberFormat="1" applyFont="1" applyFill="1" applyAlignment="1"/>
    <xf numFmtId="0" fontId="7" fillId="0" borderId="0" xfId="0" applyFont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0" fontId="17" fillId="0" borderId="0" xfId="0" applyFont="1"/>
    <xf numFmtId="0" fontId="16" fillId="3" borderId="0" xfId="2" applyFont="1" applyFill="1" applyAlignment="1" applyProtection="1"/>
    <xf numFmtId="0" fontId="16" fillId="4" borderId="0" xfId="2" applyFont="1" applyFill="1" applyAlignment="1" applyProtection="1"/>
    <xf numFmtId="0" fontId="8" fillId="2" borderId="0" xfId="0" applyFont="1" applyFill="1" applyBorder="1" applyAlignment="1">
      <alignment horizontal="center" vertical="top" wrapText="1"/>
    </xf>
    <xf numFmtId="0" fontId="18" fillId="5" borderId="0" xfId="2" applyFont="1" applyFill="1" applyAlignment="1" applyProtection="1"/>
    <xf numFmtId="0" fontId="19" fillId="0" borderId="0" xfId="0" applyFont="1"/>
    <xf numFmtId="0" fontId="7" fillId="2" borderId="0" xfId="4" applyFont="1" applyFill="1" applyBorder="1" applyAlignment="1"/>
    <xf numFmtId="0" fontId="8" fillId="2" borderId="0" xfId="4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8" fillId="2" borderId="1" xfId="3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 vertical="top"/>
    </xf>
    <xf numFmtId="0" fontId="7" fillId="0" borderId="0" xfId="4" applyFont="1" applyBorder="1" applyAlignment="1"/>
    <xf numFmtId="0" fontId="8" fillId="2" borderId="1" xfId="3" applyFont="1" applyFill="1" applyBorder="1" applyAlignment="1">
      <alignment vertic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Border="1" applyAlignment="1">
      <alignment horizontal="left" wrapText="1"/>
    </xf>
    <xf numFmtId="166" fontId="8" fillId="2" borderId="3" xfId="4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vertical="top" wrapText="1"/>
    </xf>
    <xf numFmtId="3" fontId="8" fillId="2" borderId="0" xfId="0" applyNumberFormat="1" applyFont="1" applyFill="1" applyAlignment="1">
      <alignment horizontal="right"/>
    </xf>
    <xf numFmtId="0" fontId="8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right" vertical="center"/>
    </xf>
    <xf numFmtId="166" fontId="7" fillId="2" borderId="2" xfId="0" applyNumberFormat="1" applyFont="1" applyFill="1" applyBorder="1" applyAlignment="1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>
      <alignment horizontal="left" vertical="top"/>
    </xf>
    <xf numFmtId="3" fontId="8" fillId="2" borderId="3" xfId="3" applyNumberFormat="1" applyFont="1" applyFill="1" applyBorder="1" applyAlignment="1">
      <alignment horizontal="right"/>
    </xf>
    <xf numFmtId="164" fontId="8" fillId="2" borderId="0" xfId="4" applyNumberFormat="1" applyFont="1" applyFill="1" applyBorder="1" applyAlignment="1">
      <alignment horizontal="center"/>
    </xf>
    <xf numFmtId="0" fontId="7" fillId="2" borderId="2" xfId="5" applyFont="1" applyFill="1" applyBorder="1" applyAlignment="1"/>
    <xf numFmtId="0" fontId="8" fillId="2" borderId="0" xfId="4" applyFont="1" applyFill="1" applyAlignment="1">
      <alignment horizontal="left" wrapText="1"/>
    </xf>
    <xf numFmtId="0" fontId="8" fillId="0" borderId="0" xfId="4" applyFont="1"/>
    <xf numFmtId="0" fontId="7" fillId="0" borderId="0" xfId="4" applyFont="1" applyFill="1"/>
    <xf numFmtId="0" fontId="8" fillId="0" borderId="0" xfId="4" applyFont="1" applyFill="1" applyAlignment="1">
      <alignment horizontal="left" wrapText="1"/>
    </xf>
    <xf numFmtId="0" fontId="7" fillId="0" borderId="0" xfId="4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3" fontId="7" fillId="2" borderId="0" xfId="0" applyNumberFormat="1" applyFont="1" applyFill="1" applyBorder="1" applyAlignment="1"/>
    <xf numFmtId="0" fontId="7" fillId="0" borderId="0" xfId="5" applyFont="1" applyFill="1" applyAlignment="1"/>
    <xf numFmtId="0" fontId="7" fillId="0" borderId="0" xfId="4" applyFont="1" applyFill="1" applyAlignment="1">
      <alignment wrapText="1"/>
    </xf>
    <xf numFmtId="0" fontId="23" fillId="0" borderId="0" xfId="4" applyFont="1" applyFill="1" applyAlignment="1">
      <alignment horizontal="center"/>
    </xf>
    <xf numFmtId="0" fontId="5" fillId="0" borderId="0" xfId="5" applyFont="1" applyFill="1"/>
    <xf numFmtId="0" fontId="8" fillId="0" borderId="0" xfId="5" applyFont="1" applyFill="1"/>
    <xf numFmtId="0" fontId="8" fillId="0" borderId="0" xfId="5" applyFont="1" applyFill="1" applyAlignment="1">
      <alignment horizontal="right" vertic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5" applyFont="1" applyFill="1" applyAlignment="1">
      <alignment horizontal="right"/>
    </xf>
    <xf numFmtId="0" fontId="8" fillId="0" borderId="0" xfId="5" applyFont="1" applyFill="1" applyAlignment="1"/>
    <xf numFmtId="0" fontId="8" fillId="0" borderId="0" xfId="5" applyFont="1" applyFill="1" applyBorder="1" applyAlignment="1"/>
    <xf numFmtId="0" fontId="7" fillId="0" borderId="0" xfId="5" applyFont="1" applyFill="1" applyBorder="1" applyAlignment="1">
      <alignment horizontal="right"/>
    </xf>
    <xf numFmtId="0" fontId="6" fillId="0" borderId="0" xfId="4" applyFont="1" applyFill="1"/>
    <xf numFmtId="0" fontId="7" fillId="0" borderId="0" xfId="4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/>
    <xf numFmtId="0" fontId="7" fillId="0" borderId="0" xfId="4" applyFont="1" applyFill="1" applyAlignment="1">
      <alignment horizontal="right"/>
    </xf>
    <xf numFmtId="3" fontId="8" fillId="0" borderId="0" xfId="4" applyNumberFormat="1" applyFont="1" applyFill="1" applyBorder="1" applyAlignment="1">
      <alignment horizontal="right"/>
    </xf>
    <xf numFmtId="3" fontId="7" fillId="0" borderId="0" xfId="4" applyNumberFormat="1" applyFont="1" applyFill="1" applyBorder="1" applyAlignment="1">
      <alignment horizontal="right"/>
    </xf>
    <xf numFmtId="0" fontId="7" fillId="0" borderId="0" xfId="5" applyFont="1" applyFill="1" applyAlignment="1">
      <alignment horizontal="center"/>
    </xf>
    <xf numFmtId="0" fontId="8" fillId="0" borderId="0" xfId="3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Border="1" applyAlignment="1"/>
    <xf numFmtId="0" fontId="7" fillId="6" borderId="0" xfId="4" applyFont="1" applyFill="1"/>
    <xf numFmtId="3" fontId="7" fillId="0" borderId="0" xfId="0" applyNumberFormat="1" applyFont="1" applyFill="1" applyAlignment="1"/>
    <xf numFmtId="0" fontId="7" fillId="0" borderId="0" xfId="5" applyFont="1" applyFill="1" applyAlignment="1"/>
    <xf numFmtId="0" fontId="7" fillId="0" borderId="0" xfId="5" applyFont="1" applyFill="1" applyAlignment="1"/>
    <xf numFmtId="0" fontId="8" fillId="2" borderId="2" xfId="0" applyFont="1" applyFill="1" applyBorder="1" applyAlignment="1">
      <alignment horizontal="right" wrapText="1"/>
    </xf>
    <xf numFmtId="3" fontId="7" fillId="2" borderId="0" xfId="0" applyNumberFormat="1" applyFont="1" applyFill="1"/>
    <xf numFmtId="0" fontId="7" fillId="6" borderId="0" xfId="5" applyFont="1" applyFill="1" applyAlignment="1"/>
    <xf numFmtId="0" fontId="8" fillId="2" borderId="0" xfId="4" applyFont="1" applyFill="1" applyBorder="1" applyAlignment="1">
      <alignment horizontal="center"/>
    </xf>
    <xf numFmtId="0" fontId="8" fillId="2" borderId="5" xfId="3" applyNumberFormat="1" applyFont="1" applyFill="1" applyBorder="1" applyAlignment="1">
      <alignment horizontal="right" vertical="center"/>
    </xf>
    <xf numFmtId="3" fontId="8" fillId="2" borderId="6" xfId="3" applyNumberFormat="1" applyFont="1" applyFill="1" applyBorder="1" applyAlignment="1">
      <alignment horizontal="right"/>
    </xf>
    <xf numFmtId="3" fontId="8" fillId="2" borderId="7" xfId="3" applyNumberFormat="1" applyFont="1" applyFill="1" applyBorder="1" applyAlignment="1">
      <alignment horizontal="right"/>
    </xf>
    <xf numFmtId="3" fontId="7" fillId="2" borderId="7" xfId="3" applyNumberFormat="1" applyFont="1" applyFill="1" applyBorder="1" applyAlignment="1">
      <alignment horizontal="right"/>
    </xf>
    <xf numFmtId="3" fontId="8" fillId="2" borderId="8" xfId="3" applyNumberFormat="1" applyFont="1" applyFill="1" applyBorder="1" applyAlignment="1">
      <alignment horizontal="right"/>
    </xf>
    <xf numFmtId="1" fontId="8" fillId="2" borderId="9" xfId="0" applyNumberFormat="1" applyFont="1" applyFill="1" applyBorder="1" applyAlignment="1">
      <alignment vertical="center"/>
    </xf>
    <xf numFmtId="3" fontId="7" fillId="2" borderId="8" xfId="3" applyNumberFormat="1" applyFont="1" applyFill="1" applyBorder="1" applyAlignment="1">
      <alignment horizontal="right"/>
    </xf>
    <xf numFmtId="0" fontId="8" fillId="2" borderId="9" xfId="3" applyNumberFormat="1" applyFont="1" applyFill="1" applyBorder="1" applyAlignment="1">
      <alignment vertical="center"/>
    </xf>
    <xf numFmtId="164" fontId="8" fillId="2" borderId="10" xfId="4" applyNumberFormat="1" applyFont="1" applyFill="1" applyBorder="1" applyAlignment="1"/>
    <xf numFmtId="164" fontId="7" fillId="2" borderId="10" xfId="4" applyNumberFormat="1" applyFont="1" applyFill="1" applyBorder="1" applyAlignment="1"/>
    <xf numFmtId="164" fontId="7" fillId="2" borderId="11" xfId="4" applyNumberFormat="1" applyFont="1" applyFill="1" applyBorder="1" applyAlignment="1"/>
    <xf numFmtId="3" fontId="8" fillId="2" borderId="10" xfId="3" applyNumberFormat="1" applyFont="1" applyFill="1" applyBorder="1" applyAlignment="1">
      <alignment horizontal="right"/>
    </xf>
    <xf numFmtId="3" fontId="7" fillId="2" borderId="10" xfId="3" applyNumberFormat="1" applyFont="1" applyFill="1" applyBorder="1" applyAlignment="1">
      <alignment horizontal="right"/>
    </xf>
    <xf numFmtId="3" fontId="8" fillId="2" borderId="11" xfId="3" applyNumberFormat="1" applyFont="1" applyFill="1" applyBorder="1" applyAlignment="1">
      <alignment horizontal="right"/>
    </xf>
    <xf numFmtId="164" fontId="8" fillId="2" borderId="12" xfId="4" applyNumberFormat="1" applyFont="1" applyFill="1" applyBorder="1" applyAlignment="1"/>
    <xf numFmtId="164" fontId="8" fillId="2" borderId="3" xfId="4" applyNumberFormat="1" applyFont="1" applyFill="1" applyBorder="1" applyAlignment="1"/>
    <xf numFmtId="0" fontId="8" fillId="2" borderId="9" xfId="3" applyNumberFormat="1" applyFont="1" applyFill="1" applyBorder="1" applyAlignment="1">
      <alignment horizontal="right" vertical="center"/>
    </xf>
    <xf numFmtId="3" fontId="8" fillId="2" borderId="10" xfId="4" applyNumberFormat="1" applyFont="1" applyFill="1" applyBorder="1" applyAlignment="1">
      <alignment horizontal="right"/>
    </xf>
    <xf numFmtId="3" fontId="7" fillId="2" borderId="10" xfId="4" applyNumberFormat="1" applyFont="1" applyFill="1" applyBorder="1" applyAlignment="1">
      <alignment horizontal="right"/>
    </xf>
    <xf numFmtId="3" fontId="8" fillId="2" borderId="11" xfId="4" applyNumberFormat="1" applyFont="1" applyFill="1" applyBorder="1" applyAlignment="1">
      <alignment horizontal="right"/>
    </xf>
    <xf numFmtId="3" fontId="8" fillId="2" borderId="10" xfId="0" applyNumberFormat="1" applyFont="1" applyFill="1" applyBorder="1" applyAlignment="1"/>
    <xf numFmtId="3" fontId="7" fillId="2" borderId="10" xfId="0" applyNumberFormat="1" applyFont="1" applyFill="1" applyBorder="1" applyAlignment="1"/>
    <xf numFmtId="3" fontId="7" fillId="2" borderId="11" xfId="0" applyNumberFormat="1" applyFont="1" applyFill="1" applyBorder="1" applyAlignment="1"/>
    <xf numFmtId="3" fontId="9" fillId="6" borderId="0" xfId="0" applyNumberFormat="1" applyFont="1" applyFill="1" applyBorder="1" applyAlignment="1">
      <alignment horizontal="right"/>
    </xf>
    <xf numFmtId="3" fontId="11" fillId="6" borderId="0" xfId="0" applyNumberFormat="1" applyFont="1" applyFill="1" applyBorder="1" applyAlignment="1">
      <alignment horizontal="right"/>
    </xf>
    <xf numFmtId="0" fontId="8" fillId="2" borderId="9" xfId="5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/>
    </xf>
    <xf numFmtId="3" fontId="9" fillId="6" borderId="10" xfId="0" applyNumberFormat="1" applyFont="1" applyFill="1" applyBorder="1" applyAlignment="1">
      <alignment horizontal="right"/>
    </xf>
    <xf numFmtId="3" fontId="11" fillId="6" borderId="10" xfId="0" applyNumberFormat="1" applyFont="1" applyFill="1" applyBorder="1" applyAlignment="1">
      <alignment horizontal="right"/>
    </xf>
    <xf numFmtId="3" fontId="11" fillId="2" borderId="10" xfId="0" applyNumberFormat="1" applyFont="1" applyFill="1" applyBorder="1" applyAlignment="1">
      <alignment horizontal="right"/>
    </xf>
    <xf numFmtId="3" fontId="11" fillId="2" borderId="11" xfId="0" applyNumberFormat="1" applyFont="1" applyFill="1" applyBorder="1" applyAlignment="1">
      <alignment horizontal="right"/>
    </xf>
    <xf numFmtId="0" fontId="8" fillId="2" borderId="9" xfId="5" applyFont="1" applyFill="1" applyBorder="1" applyAlignment="1">
      <alignment vertical="center"/>
    </xf>
    <xf numFmtId="164" fontId="13" fillId="6" borderId="0" xfId="5" applyNumberFormat="1" applyFont="1" applyFill="1" applyBorder="1" applyAlignment="1"/>
    <xf numFmtId="164" fontId="13" fillId="6" borderId="2" xfId="5" applyNumberFormat="1" applyFont="1" applyFill="1" applyBorder="1" applyAlignment="1"/>
    <xf numFmtId="164" fontId="13" fillId="6" borderId="10" xfId="5" applyNumberFormat="1" applyFont="1" applyFill="1" applyBorder="1" applyAlignment="1"/>
    <xf numFmtId="164" fontId="13" fillId="6" borderId="11" xfId="5" applyNumberFormat="1" applyFont="1" applyFill="1" applyBorder="1" applyAlignment="1"/>
    <xf numFmtId="166" fontId="8" fillId="2" borderId="10" xfId="4" applyNumberFormat="1" applyFont="1" applyFill="1" applyBorder="1" applyAlignment="1">
      <alignment horizontal="right"/>
    </xf>
    <xf numFmtId="166" fontId="7" fillId="2" borderId="10" xfId="4" applyNumberFormat="1" applyFont="1" applyFill="1" applyBorder="1" applyAlignment="1">
      <alignment horizontal="right"/>
    </xf>
    <xf numFmtId="166" fontId="8" fillId="2" borderId="11" xfId="4" applyNumberFormat="1" applyFont="1" applyFill="1" applyBorder="1" applyAlignment="1">
      <alignment horizontal="right"/>
    </xf>
    <xf numFmtId="166" fontId="8" fillId="2" borderId="10" xfId="5" applyNumberFormat="1" applyFont="1" applyFill="1" applyBorder="1" applyAlignment="1"/>
    <xf numFmtId="166" fontId="7" fillId="2" borderId="10" xfId="5" applyNumberFormat="1" applyFont="1" applyFill="1" applyBorder="1" applyAlignment="1"/>
    <xf numFmtId="166" fontId="7" fillId="2" borderId="11" xfId="5" applyNumberFormat="1" applyFont="1" applyFill="1" applyBorder="1" applyAlignment="1"/>
    <xf numFmtId="166" fontId="8" fillId="2" borderId="10" xfId="4" applyNumberFormat="1" applyFont="1" applyFill="1" applyBorder="1" applyAlignment="1"/>
    <xf numFmtId="166" fontId="7" fillId="2" borderId="10" xfId="4" applyNumberFormat="1" applyFont="1" applyFill="1" applyBorder="1" applyAlignment="1"/>
    <xf numFmtId="166" fontId="7" fillId="2" borderId="11" xfId="4" applyNumberFormat="1" applyFont="1" applyFill="1" applyBorder="1" applyAlignment="1"/>
    <xf numFmtId="166" fontId="9" fillId="2" borderId="10" xfId="0" applyNumberFormat="1" applyFont="1" applyFill="1" applyBorder="1" applyAlignment="1">
      <alignment horizontal="right"/>
    </xf>
    <xf numFmtId="166" fontId="11" fillId="2" borderId="10" xfId="0" applyNumberFormat="1" applyFont="1" applyFill="1" applyBorder="1" applyAlignment="1">
      <alignment horizontal="right"/>
    </xf>
    <xf numFmtId="166" fontId="11" fillId="2" borderId="11" xfId="0" applyNumberFormat="1" applyFont="1" applyFill="1" applyBorder="1" applyAlignment="1">
      <alignment horizontal="right"/>
    </xf>
    <xf numFmtId="166" fontId="9" fillId="2" borderId="10" xfId="5" applyNumberFormat="1" applyFont="1" applyFill="1" applyBorder="1" applyAlignment="1">
      <alignment horizontal="right"/>
    </xf>
    <xf numFmtId="166" fontId="8" fillId="2" borderId="10" xfId="5" applyNumberFormat="1" applyFont="1" applyFill="1" applyBorder="1" applyAlignment="1">
      <alignment horizontal="right"/>
    </xf>
    <xf numFmtId="166" fontId="7" fillId="2" borderId="10" xfId="5" applyNumberFormat="1" applyFont="1" applyFill="1" applyBorder="1" applyAlignment="1">
      <alignment horizontal="right"/>
    </xf>
    <xf numFmtId="166" fontId="7" fillId="2" borderId="11" xfId="5" applyNumberFormat="1" applyFont="1" applyFill="1" applyBorder="1" applyAlignment="1">
      <alignment horizontal="right"/>
    </xf>
    <xf numFmtId="167" fontId="7" fillId="2" borderId="10" xfId="5" applyNumberFormat="1" applyFont="1" applyFill="1" applyBorder="1" applyAlignment="1"/>
    <xf numFmtId="167" fontId="7" fillId="2" borderId="11" xfId="5" applyNumberFormat="1" applyFont="1" applyFill="1" applyBorder="1" applyAlignment="1"/>
    <xf numFmtId="166" fontId="8" fillId="2" borderId="12" xfId="4" applyNumberFormat="1" applyFont="1" applyFill="1" applyBorder="1" applyAlignment="1">
      <alignment horizontal="right"/>
    </xf>
    <xf numFmtId="1" fontId="8" fillId="2" borderId="9" xfId="0" applyNumberFormat="1" applyFont="1" applyFill="1" applyBorder="1" applyAlignment="1">
      <alignment horizontal="right" vertical="center"/>
    </xf>
    <xf numFmtId="166" fontId="7" fillId="2" borderId="10" xfId="0" applyNumberFormat="1" applyFont="1" applyFill="1" applyBorder="1" applyAlignment="1"/>
    <xf numFmtId="166" fontId="7" fillId="2" borderId="11" xfId="0" applyNumberFormat="1" applyFont="1" applyFill="1" applyBorder="1" applyAlignment="1"/>
    <xf numFmtId="0" fontId="8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right" wrapText="1"/>
    </xf>
    <xf numFmtId="0" fontId="24" fillId="0" borderId="0" xfId="0" applyFont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6" borderId="0" xfId="5" applyFont="1" applyFill="1" applyBorder="1" applyAlignment="1"/>
    <xf numFmtId="0" fontId="8" fillId="2" borderId="1" xfId="5" applyFont="1" applyFill="1" applyBorder="1" applyAlignment="1">
      <alignment horizontal="left" vertical="center"/>
    </xf>
    <xf numFmtId="166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wrapText="1"/>
    </xf>
    <xf numFmtId="0" fontId="8" fillId="7" borderId="0" xfId="5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left"/>
    </xf>
    <xf numFmtId="0" fontId="7" fillId="7" borderId="0" xfId="0" applyFont="1" applyFill="1" applyBorder="1" applyAlignment="1">
      <alignment wrapText="1"/>
    </xf>
    <xf numFmtId="167" fontId="7" fillId="7" borderId="0" xfId="5" applyNumberFormat="1" applyFont="1" applyFill="1" applyBorder="1" applyAlignment="1"/>
    <xf numFmtId="0" fontId="8" fillId="2" borderId="0" xfId="5" applyFont="1" applyFill="1" applyBorder="1" applyAlignment="1">
      <alignment vertical="center"/>
    </xf>
    <xf numFmtId="0" fontId="8" fillId="2" borderId="10" xfId="5" applyFont="1" applyFill="1" applyBorder="1" applyAlignment="1">
      <alignment vertical="center"/>
    </xf>
    <xf numFmtId="0" fontId="8" fillId="2" borderId="0" xfId="5" applyFont="1" applyFill="1" applyBorder="1" applyAlignment="1">
      <alignment horizontal="left" vertical="top"/>
    </xf>
    <xf numFmtId="166" fontId="7" fillId="2" borderId="10" xfId="0" applyNumberFormat="1" applyFont="1" applyFill="1" applyBorder="1" applyAlignment="1">
      <alignment horizontal="right"/>
    </xf>
    <xf numFmtId="3" fontId="7" fillId="2" borderId="10" xfId="0" applyNumberFormat="1" applyFont="1" applyFill="1" applyBorder="1" applyAlignment="1">
      <alignment horizontal="right"/>
    </xf>
    <xf numFmtId="0" fontId="7" fillId="6" borderId="0" xfId="0" applyFont="1" applyFill="1"/>
    <xf numFmtId="0" fontId="8" fillId="6" borderId="0" xfId="4" applyFont="1" applyFill="1" applyBorder="1" applyAlignment="1">
      <alignment horizontal="left"/>
    </xf>
    <xf numFmtId="3" fontId="7" fillId="6" borderId="0" xfId="0" applyNumberFormat="1" applyFont="1" applyFill="1" applyBorder="1" applyAlignment="1">
      <alignment horizontal="right"/>
    </xf>
    <xf numFmtId="3" fontId="7" fillId="6" borderId="10" xfId="0" applyNumberFormat="1" applyFont="1" applyFill="1" applyBorder="1" applyAlignment="1">
      <alignment horizontal="right"/>
    </xf>
    <xf numFmtId="166" fontId="7" fillId="6" borderId="0" xfId="0" applyNumberFormat="1" applyFont="1" applyFill="1" applyBorder="1" applyAlignment="1">
      <alignment horizontal="right"/>
    </xf>
    <xf numFmtId="166" fontId="7" fillId="6" borderId="10" xfId="0" applyNumberFormat="1" applyFont="1" applyFill="1" applyBorder="1" applyAlignment="1">
      <alignment horizontal="right"/>
    </xf>
    <xf numFmtId="0" fontId="25" fillId="8" borderId="0" xfId="2" applyFont="1" applyFill="1" applyAlignment="1" applyProtection="1"/>
    <xf numFmtId="0" fontId="8" fillId="6" borderId="0" xfId="5" applyFont="1" applyFill="1" applyAlignment="1"/>
    <xf numFmtId="0" fontId="8" fillId="6" borderId="0" xfId="0" applyFont="1" applyFill="1" applyBorder="1" applyAlignment="1">
      <alignment horizontal="left"/>
    </xf>
    <xf numFmtId="0" fontId="8" fillId="6" borderId="1" xfId="5" applyFont="1" applyFill="1" applyBorder="1" applyAlignment="1">
      <alignment vertical="center"/>
    </xf>
    <xf numFmtId="166" fontId="8" fillId="6" borderId="0" xfId="0" applyNumberFormat="1" applyFont="1" applyFill="1" applyBorder="1" applyAlignment="1"/>
    <xf numFmtId="166" fontId="7" fillId="6" borderId="0" xfId="0" applyNumberFormat="1" applyFont="1" applyFill="1" applyBorder="1" applyAlignment="1"/>
    <xf numFmtId="166" fontId="7" fillId="6" borderId="2" xfId="0" applyNumberFormat="1" applyFont="1" applyFill="1" applyBorder="1" applyAlignment="1"/>
    <xf numFmtId="0" fontId="8" fillId="6" borderId="1" xfId="5" applyFont="1" applyFill="1" applyBorder="1" applyAlignment="1">
      <alignment horizontal="right" vertical="center"/>
    </xf>
    <xf numFmtId="0" fontId="8" fillId="6" borderId="9" xfId="5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center" wrapText="1"/>
    </xf>
    <xf numFmtId="168" fontId="24" fillId="0" borderId="0" xfId="0" applyNumberFormat="1" applyFont="1" applyBorder="1" applyAlignment="1">
      <alignment horizontal="center" vertical="center" wrapText="1"/>
    </xf>
    <xf numFmtId="0" fontId="8" fillId="6" borderId="9" xfId="5" applyFont="1" applyFill="1" applyBorder="1" applyAlignment="1">
      <alignment vertical="center"/>
    </xf>
    <xf numFmtId="0" fontId="8" fillId="6" borderId="0" xfId="5" applyFont="1" applyFill="1" applyBorder="1" applyAlignment="1">
      <alignment vertical="center"/>
    </xf>
    <xf numFmtId="0" fontId="16" fillId="6" borderId="0" xfId="2" applyFont="1" applyFill="1" applyAlignment="1" applyProtection="1"/>
    <xf numFmtId="0" fontId="1" fillId="0" borderId="0" xfId="0" applyFont="1"/>
    <xf numFmtId="0" fontId="26" fillId="0" borderId="0" xfId="0" applyFont="1"/>
    <xf numFmtId="166" fontId="8" fillId="2" borderId="0" xfId="0" applyNumberFormat="1" applyFont="1" applyFill="1" applyAlignment="1">
      <alignment wrapText="1"/>
    </xf>
    <xf numFmtId="0" fontId="8" fillId="2" borderId="0" xfId="4" applyFont="1" applyFill="1" applyBorder="1" applyAlignment="1">
      <alignment horizontal="center"/>
    </xf>
    <xf numFmtId="0" fontId="8" fillId="2" borderId="0" xfId="4" applyFont="1" applyFill="1" applyBorder="1"/>
    <xf numFmtId="0" fontId="7" fillId="0" borderId="0" xfId="5" applyFont="1" applyFill="1" applyAlignment="1"/>
    <xf numFmtId="3" fontId="8" fillId="2" borderId="3" xfId="0" applyNumberFormat="1" applyFont="1" applyFill="1" applyBorder="1" applyAlignment="1"/>
    <xf numFmtId="0" fontId="7" fillId="0" borderId="0" xfId="0" applyFont="1" applyAlignment="1"/>
    <xf numFmtId="166" fontId="7" fillId="6" borderId="2" xfId="0" applyNumberFormat="1" applyFont="1" applyFill="1" applyBorder="1" applyAlignment="1">
      <alignment horizontal="right"/>
    </xf>
    <xf numFmtId="166" fontId="8" fillId="6" borderId="0" xfId="4" applyNumberFormat="1" applyFont="1" applyFill="1" applyBorder="1" applyAlignment="1">
      <alignment horizontal="right"/>
    </xf>
    <xf numFmtId="0" fontId="8" fillId="6" borderId="0" xfId="3" applyNumberFormat="1" applyFont="1" applyFill="1" applyBorder="1" applyAlignment="1">
      <alignment horizontal="right" vertical="center"/>
    </xf>
    <xf numFmtId="0" fontId="7" fillId="6" borderId="0" xfId="4" applyFont="1" applyFill="1" applyBorder="1" applyAlignment="1">
      <alignment horizontal="right"/>
    </xf>
    <xf numFmtId="0" fontId="7" fillId="6" borderId="0" xfId="4" applyFont="1" applyFill="1" applyAlignment="1">
      <alignment horizontal="left" wrapText="1"/>
    </xf>
    <xf numFmtId="166" fontId="7" fillId="2" borderId="11" xfId="0" applyNumberFormat="1" applyFont="1" applyFill="1" applyBorder="1" applyAlignment="1">
      <alignment horizontal="right"/>
    </xf>
    <xf numFmtId="0" fontId="5" fillId="0" borderId="0" xfId="5" applyFont="1" applyBorder="1" applyAlignment="1"/>
    <xf numFmtId="0" fontId="7" fillId="0" borderId="0" xfId="0" applyFont="1" applyBorder="1" applyAlignment="1"/>
    <xf numFmtId="0" fontId="7" fillId="2" borderId="0" xfId="4" applyFont="1" applyFill="1" applyAlignment="1">
      <alignment horizontal="left" vertical="top"/>
    </xf>
    <xf numFmtId="166" fontId="8" fillId="2" borderId="0" xfId="4" applyNumberFormat="1" applyFont="1" applyFill="1" applyBorder="1" applyAlignment="1">
      <alignment horizontal="left"/>
    </xf>
    <xf numFmtId="3" fontId="5" fillId="0" borderId="0" xfId="5" applyNumberFormat="1" applyFont="1" applyAlignment="1"/>
    <xf numFmtId="0" fontId="8" fillId="6" borderId="0" xfId="0" applyFont="1" applyFill="1" applyBorder="1" applyAlignment="1"/>
    <xf numFmtId="3" fontId="8" fillId="6" borderId="12" xfId="0" applyNumberFormat="1" applyFont="1" applyFill="1" applyBorder="1"/>
    <xf numFmtId="3" fontId="8" fillId="6" borderId="0" xfId="0" applyNumberFormat="1" applyFont="1" applyFill="1"/>
    <xf numFmtId="3" fontId="8" fillId="2" borderId="10" xfId="5" applyNumberFormat="1" applyFont="1" applyFill="1" applyBorder="1" applyAlignment="1"/>
    <xf numFmtId="3" fontId="7" fillId="2" borderId="10" xfId="5" applyNumberFormat="1" applyFont="1" applyFill="1" applyBorder="1" applyAlignment="1"/>
    <xf numFmtId="3" fontId="7" fillId="2" borderId="11" xfId="5" applyNumberFormat="1" applyFont="1" applyFill="1" applyBorder="1" applyAlignment="1"/>
    <xf numFmtId="168" fontId="8" fillId="0" borderId="0" xfId="0" applyNumberFormat="1" applyFont="1" applyBorder="1" applyAlignment="1">
      <alignment horizontal="center" vertical="center" wrapText="1"/>
    </xf>
    <xf numFmtId="0" fontId="8" fillId="6" borderId="1" xfId="3" applyNumberFormat="1" applyFont="1" applyFill="1" applyBorder="1" applyAlignment="1">
      <alignment horizontal="right" vertical="center"/>
    </xf>
    <xf numFmtId="3" fontId="7" fillId="0" borderId="0" xfId="0" applyNumberFormat="1" applyFont="1"/>
    <xf numFmtId="1" fontId="8" fillId="6" borderId="1" xfId="0" applyNumberFormat="1" applyFont="1" applyFill="1" applyBorder="1" applyAlignment="1">
      <alignment vertical="center"/>
    </xf>
    <xf numFmtId="3" fontId="8" fillId="6" borderId="0" xfId="0" applyNumberFormat="1" applyFont="1" applyFill="1" applyAlignment="1"/>
    <xf numFmtId="3" fontId="7" fillId="6" borderId="0" xfId="0" applyNumberFormat="1" applyFont="1" applyFill="1" applyAlignment="1"/>
    <xf numFmtId="3" fontId="7" fillId="6" borderId="2" xfId="0" applyNumberFormat="1" applyFont="1" applyFill="1" applyBorder="1" applyAlignment="1"/>
    <xf numFmtId="0" fontId="7" fillId="0" borderId="0" xfId="5" applyFont="1" applyFill="1" applyAlignment="1"/>
    <xf numFmtId="0" fontId="7" fillId="6" borderId="0" xfId="4" applyFont="1" applyFill="1" applyBorder="1"/>
    <xf numFmtId="0" fontId="9" fillId="6" borderId="0" xfId="3" applyFont="1" applyFill="1" applyBorder="1" applyAlignment="1">
      <alignment horizontal="left"/>
    </xf>
    <xf numFmtId="0" fontId="8" fillId="6" borderId="0" xfId="4" applyFont="1" applyFill="1" applyBorder="1" applyAlignment="1">
      <alignment horizontal="center" vertical="center" wrapText="1"/>
    </xf>
    <xf numFmtId="0" fontId="8" fillId="6" borderId="0" xfId="4" applyFont="1" applyFill="1" applyBorder="1"/>
    <xf numFmtId="3" fontId="0" fillId="0" borderId="0" xfId="0" applyNumberFormat="1"/>
    <xf numFmtId="3" fontId="7" fillId="0" borderId="0" xfId="4" applyNumberFormat="1" applyFont="1" applyFill="1"/>
    <xf numFmtId="0" fontId="8" fillId="2" borderId="13" xfId="3" applyNumberFormat="1" applyFont="1" applyFill="1" applyBorder="1" applyAlignment="1">
      <alignment horizontal="right" vertical="center"/>
    </xf>
    <xf numFmtId="3" fontId="8" fillId="2" borderId="14" xfId="4" applyNumberFormat="1" applyFont="1" applyFill="1" applyBorder="1" applyAlignment="1">
      <alignment horizontal="right"/>
    </xf>
    <xf numFmtId="3" fontId="8" fillId="2" borderId="15" xfId="4" applyNumberFormat="1" applyFont="1" applyFill="1" applyBorder="1" applyAlignment="1">
      <alignment horizontal="right"/>
    </xf>
    <xf numFmtId="3" fontId="7" fillId="2" borderId="15" xfId="4" applyNumberFormat="1" applyFont="1" applyFill="1" applyBorder="1" applyAlignment="1">
      <alignment horizontal="right"/>
    </xf>
    <xf numFmtId="0" fontId="7" fillId="6" borderId="0" xfId="5" applyFont="1" applyFill="1"/>
    <xf numFmtId="3" fontId="7" fillId="2" borderId="2" xfId="5" applyNumberFormat="1" applyFont="1" applyFill="1" applyBorder="1" applyAlignment="1"/>
    <xf numFmtId="0" fontId="8" fillId="6" borderId="0" xfId="4" applyFont="1" applyFill="1" applyAlignment="1">
      <alignment horizontal="center"/>
    </xf>
    <xf numFmtId="0" fontId="7" fillId="6" borderId="0" xfId="4" applyFont="1" applyFill="1" applyAlignment="1">
      <alignment horizontal="center"/>
    </xf>
    <xf numFmtId="0" fontId="9" fillId="6" borderId="0" xfId="4" applyFont="1" applyFill="1" applyAlignment="1">
      <alignment horizontal="left"/>
    </xf>
    <xf numFmtId="0" fontId="7" fillId="6" borderId="0" xfId="4" applyFont="1" applyFill="1" applyAlignment="1"/>
    <xf numFmtId="0" fontId="8" fillId="6" borderId="0" xfId="5" applyFont="1" applyFill="1"/>
    <xf numFmtId="0" fontId="8" fillId="6" borderId="0" xfId="5" applyFont="1" applyFill="1" applyAlignment="1">
      <alignment horizontal="right"/>
    </xf>
    <xf numFmtId="164" fontId="8" fillId="6" borderId="0" xfId="5" applyNumberFormat="1" applyFont="1" applyFill="1" applyAlignment="1">
      <alignment horizontal="center"/>
    </xf>
    <xf numFmtId="0" fontId="8" fillId="0" borderId="0" xfId="4" applyFont="1" applyFill="1" applyAlignment="1">
      <alignment horizontal="left" wrapText="1"/>
    </xf>
    <xf numFmtId="0" fontId="8" fillId="2" borderId="2" xfId="0" applyFont="1" applyFill="1" applyBorder="1" applyAlignment="1">
      <alignment horizontal="right" wrapText="1"/>
    </xf>
    <xf numFmtId="0" fontId="8" fillId="6" borderId="2" xfId="5" applyFont="1" applyFill="1" applyBorder="1" applyAlignment="1"/>
    <xf numFmtId="164" fontId="7" fillId="6" borderId="0" xfId="5" applyNumberFormat="1" applyFont="1" applyFill="1" applyAlignment="1"/>
    <xf numFmtId="0" fontId="8" fillId="2" borderId="2" xfId="0" applyFont="1" applyFill="1" applyBorder="1" applyAlignment="1">
      <alignment horizontal="right" wrapText="1"/>
    </xf>
    <xf numFmtId="3" fontId="7" fillId="6" borderId="3" xfId="0" applyNumberFormat="1" applyFont="1" applyFill="1" applyBorder="1" applyAlignment="1">
      <alignment horizontal="right"/>
    </xf>
    <xf numFmtId="168" fontId="7" fillId="0" borderId="0" xfId="4" applyNumberFormat="1" applyFont="1" applyFill="1"/>
    <xf numFmtId="166" fontId="7" fillId="0" borderId="0" xfId="5" applyNumberFormat="1" applyFont="1" applyFill="1" applyBorder="1" applyAlignment="1"/>
    <xf numFmtId="0" fontId="7" fillId="0" borderId="0" xfId="5" applyFont="1" applyFill="1" applyAlignment="1"/>
    <xf numFmtId="0" fontId="8" fillId="2" borderId="2" xfId="0" applyFont="1" applyFill="1" applyBorder="1" applyAlignment="1">
      <alignment horizontal="right" wrapText="1"/>
    </xf>
    <xf numFmtId="166" fontId="7" fillId="0" borderId="0" xfId="4" applyNumberFormat="1" applyFont="1"/>
    <xf numFmtId="166" fontId="7" fillId="0" borderId="0" xfId="4" applyNumberFormat="1" applyFont="1" applyFill="1"/>
    <xf numFmtId="166" fontId="7" fillId="0" borderId="0" xfId="0" applyNumberFormat="1" applyFont="1" applyFill="1" applyAlignment="1"/>
    <xf numFmtId="0" fontId="8" fillId="2" borderId="0" xfId="4" applyFont="1" applyFill="1" applyBorder="1" applyAlignment="1">
      <alignment horizontal="center"/>
    </xf>
    <xf numFmtId="0" fontId="8" fillId="2" borderId="0" xfId="4" applyFont="1" applyFill="1" applyBorder="1" applyAlignment="1">
      <alignment horizontal="center"/>
    </xf>
    <xf numFmtId="0" fontId="8" fillId="2" borderId="2" xfId="0" applyFont="1" applyFill="1" applyBorder="1" applyAlignment="1">
      <alignment horizontal="right" wrapText="1"/>
    </xf>
    <xf numFmtId="0" fontId="8" fillId="2" borderId="0" xfId="4" applyFont="1" applyFill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8" fillId="2" borderId="4" xfId="4" applyFont="1" applyFill="1" applyBorder="1" applyAlignment="1">
      <alignment horizontal="left" wrapText="1"/>
    </xf>
    <xf numFmtId="4" fontId="8" fillId="6" borderId="0" xfId="4" applyNumberFormat="1" applyFont="1" applyFill="1" applyBorder="1" applyAlignment="1">
      <alignment horizontal="left"/>
    </xf>
    <xf numFmtId="3" fontId="7" fillId="2" borderId="17" xfId="0" applyNumberFormat="1" applyFont="1" applyFill="1" applyBorder="1" applyAlignment="1">
      <alignment horizontal="right"/>
    </xf>
    <xf numFmtId="166" fontId="7" fillId="2" borderId="17" xfId="0" applyNumberFormat="1" applyFont="1" applyFill="1" applyBorder="1" applyAlignment="1">
      <alignment horizontal="right"/>
    </xf>
    <xf numFmtId="166" fontId="7" fillId="2" borderId="18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8" fillId="2" borderId="17" xfId="0" applyNumberFormat="1" applyFont="1" applyFill="1" applyBorder="1" applyAlignment="1">
      <alignment horizontal="right"/>
    </xf>
    <xf numFmtId="166" fontId="8" fillId="2" borderId="17" xfId="0" applyNumberFormat="1" applyFont="1" applyFill="1" applyBorder="1" applyAlignment="1">
      <alignment horizontal="right"/>
    </xf>
    <xf numFmtId="3" fontId="8" fillId="2" borderId="16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 wrapText="1"/>
    </xf>
    <xf numFmtId="0" fontId="8" fillId="2" borderId="0" xfId="4" applyFont="1" applyFill="1" applyAlignment="1">
      <alignment horizontal="left" wrapText="1"/>
    </xf>
    <xf numFmtId="169" fontId="7" fillId="2" borderId="0" xfId="4" applyNumberFormat="1" applyFont="1" applyFill="1" applyAlignment="1">
      <alignment horizontal="right"/>
    </xf>
    <xf numFmtId="169" fontId="7" fillId="0" borderId="0" xfId="4" applyNumberFormat="1" applyFont="1"/>
    <xf numFmtId="170" fontId="8" fillId="2" borderId="0" xfId="4" applyNumberFormat="1" applyFont="1" applyFill="1" applyBorder="1" applyAlignment="1">
      <alignment horizontal="right"/>
    </xf>
    <xf numFmtId="170" fontId="8" fillId="2" borderId="0" xfId="3" applyNumberFormat="1" applyFont="1" applyFill="1" applyBorder="1" applyAlignment="1">
      <alignment horizontal="right"/>
    </xf>
    <xf numFmtId="170" fontId="7" fillId="2" borderId="0" xfId="3" applyNumberFormat="1" applyFont="1" applyFill="1" applyBorder="1" applyAlignment="1">
      <alignment horizontal="right"/>
    </xf>
    <xf numFmtId="170" fontId="7" fillId="2" borderId="0" xfId="4" applyNumberFormat="1" applyFont="1" applyFill="1" applyBorder="1" applyAlignment="1">
      <alignment horizontal="right"/>
    </xf>
    <xf numFmtId="170" fontId="8" fillId="2" borderId="2" xfId="4" applyNumberFormat="1" applyFont="1" applyFill="1" applyBorder="1" applyAlignment="1">
      <alignment horizontal="right"/>
    </xf>
    <xf numFmtId="170" fontId="8" fillId="2" borderId="2" xfId="3" applyNumberFormat="1" applyFont="1" applyFill="1" applyBorder="1" applyAlignment="1">
      <alignment horizontal="right"/>
    </xf>
    <xf numFmtId="0" fontId="8" fillId="0" borderId="0" xfId="5" applyFont="1" applyBorder="1" applyAlignment="1"/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0" fontId="8" fillId="0" borderId="0" xfId="5" applyFont="1" applyBorder="1" applyAlignment="1">
      <alignment vertical="center"/>
    </xf>
    <xf numFmtId="0" fontId="7" fillId="0" borderId="0" xfId="0" applyFont="1" applyBorder="1"/>
    <xf numFmtId="0" fontId="7" fillId="6" borderId="0" xfId="0" applyFont="1" applyFill="1" applyBorder="1"/>
    <xf numFmtId="0" fontId="5" fillId="2" borderId="0" xfId="4" applyFont="1" applyFill="1" applyAlignment="1">
      <alignment horizontal="center" vertical="top" wrapText="1"/>
    </xf>
    <xf numFmtId="0" fontId="8" fillId="2" borderId="0" xfId="4" applyFont="1" applyFill="1" applyBorder="1" applyAlignment="1">
      <alignment horizontal="center"/>
    </xf>
    <xf numFmtId="0" fontId="5" fillId="2" borderId="0" xfId="0" applyFont="1" applyFill="1" applyAlignment="1">
      <alignment horizontal="center" vertical="top"/>
    </xf>
    <xf numFmtId="0" fontId="5" fillId="2" borderId="0" xfId="4" applyFont="1" applyFill="1" applyAlignment="1">
      <alignment horizontal="center" vertical="top"/>
    </xf>
    <xf numFmtId="0" fontId="7" fillId="2" borderId="0" xfId="4" applyFont="1" applyFill="1" applyBorder="1"/>
    <xf numFmtId="0" fontId="8" fillId="0" borderId="0" xfId="4" applyFont="1" applyFill="1" applyAlignment="1">
      <alignment horizontal="left" wrapText="1"/>
    </xf>
    <xf numFmtId="0" fontId="5" fillId="6" borderId="0" xfId="4" applyFont="1" applyFill="1" applyBorder="1" applyAlignment="1">
      <alignment horizontal="center" vertical="top" wrapText="1"/>
    </xf>
    <xf numFmtId="0" fontId="8" fillId="2" borderId="1" xfId="3" applyNumberFormat="1" applyFont="1" applyFill="1" applyBorder="1" applyAlignment="1">
      <alignment horizontal="left" vertical="center"/>
    </xf>
    <xf numFmtId="0" fontId="8" fillId="2" borderId="4" xfId="4" applyFont="1" applyFill="1" applyBorder="1" applyAlignment="1">
      <alignment horizontal="justify"/>
    </xf>
    <xf numFmtId="0" fontId="5" fillId="2" borderId="0" xfId="5" applyFont="1" applyFill="1" applyAlignment="1">
      <alignment horizontal="center" vertical="top" wrapText="1"/>
    </xf>
    <xf numFmtId="0" fontId="5" fillId="6" borderId="0" xfId="5" applyFont="1" applyFill="1" applyAlignment="1">
      <alignment horizontal="center" vertical="top" wrapText="1"/>
    </xf>
    <xf numFmtId="0" fontId="7" fillId="0" borderId="0" xfId="5" applyFont="1" applyFill="1" applyAlignment="1"/>
    <xf numFmtId="0" fontId="8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8" fillId="6" borderId="0" xfId="0" applyFont="1" applyFill="1" applyAlignment="1">
      <alignment horizontal="center" wrapText="1"/>
    </xf>
    <xf numFmtId="0" fontId="8" fillId="2" borderId="0" xfId="4" applyFont="1" applyFill="1" applyAlignment="1">
      <alignment horizontal="left" wrapText="1"/>
    </xf>
    <xf numFmtId="0" fontId="7" fillId="2" borderId="0" xfId="4" applyFont="1" applyFill="1" applyAlignment="1">
      <alignment horizontal="left" wrapText="1"/>
    </xf>
    <xf numFmtId="0" fontId="7" fillId="0" borderId="0" xfId="4" applyFont="1" applyFill="1" applyAlignment="1">
      <alignment horizontal="left" wrapText="1"/>
    </xf>
    <xf numFmtId="0" fontId="5" fillId="2" borderId="0" xfId="0" applyFont="1" applyFill="1" applyBorder="1" applyAlignment="1">
      <alignment horizontal="center" vertical="top" wrapText="1"/>
    </xf>
    <xf numFmtId="0" fontId="8" fillId="2" borderId="0" xfId="4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7" fillId="0" borderId="0" xfId="4" applyFont="1" applyFill="1" applyAlignment="1">
      <alignment horizontal="center" wrapText="1"/>
    </xf>
    <xf numFmtId="0" fontId="7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wrapText="1"/>
    </xf>
    <xf numFmtId="0" fontId="8" fillId="6" borderId="2" xfId="0" applyFont="1" applyFill="1" applyBorder="1" applyAlignment="1">
      <alignment horizontal="right" wrapText="1"/>
    </xf>
    <xf numFmtId="0" fontId="8" fillId="6" borderId="2" xfId="0" applyFont="1" applyFill="1" applyBorder="1" applyAlignment="1">
      <alignment horizontal="left" wrapText="1"/>
    </xf>
    <xf numFmtId="0" fontId="8" fillId="2" borderId="4" xfId="4" applyFont="1" applyFill="1" applyBorder="1" applyAlignment="1">
      <alignment horizontal="left" wrapText="1"/>
    </xf>
    <xf numFmtId="166" fontId="13" fillId="6" borderId="0" xfId="0" applyNumberFormat="1" applyFont="1" applyFill="1" applyBorder="1" applyAlignment="1">
      <alignment horizontal="right" vertical="center"/>
    </xf>
    <xf numFmtId="0" fontId="5" fillId="2" borderId="0" xfId="5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left" vertical="top" wrapText="1"/>
    </xf>
    <xf numFmtId="0" fontId="8" fillId="0" borderId="0" xfId="4" applyFont="1" applyFill="1" applyAlignment="1">
      <alignment wrapText="1"/>
    </xf>
    <xf numFmtId="0" fontId="5" fillId="2" borderId="0" xfId="5" applyFont="1" applyFill="1" applyAlignment="1">
      <alignment horizontal="center" vertical="top"/>
    </xf>
    <xf numFmtId="0" fontId="8" fillId="2" borderId="2" xfId="0" applyFont="1" applyFill="1" applyBorder="1" applyAlignment="1">
      <alignment horizontal="right" wrapText="1"/>
    </xf>
  </cellXfs>
  <cellStyles count="7">
    <cellStyle name="Euro" xfId="1"/>
    <cellStyle name="Hiperligação" xfId="2" builtinId="8"/>
    <cellStyle name="Normal" xfId="0" builtinId="0"/>
    <cellStyle name="Normal 4 2" xfId="6"/>
    <cellStyle name="Normal_caeremuna" xfId="3"/>
    <cellStyle name="Normal_ee05" xfId="4"/>
    <cellStyle name="Normal_qp_emprego06" xfId="5"/>
  </cellStyles>
  <dxfs count="36"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  <dxf>
      <numFmt numFmtId="171" formatCode="###0;###0;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56B81"/>
      <rgbColor rgb="00DBA9B3"/>
      <rgbColor rgb="00E1EAEF"/>
      <rgbColor rgb="00800000"/>
      <rgbColor rgb="00660066"/>
      <rgbColor rgb="00FF8080"/>
      <rgbColor rgb="000066CC"/>
      <rgbColor rgb="00CCCCFF"/>
      <rgbColor rgb="00DADAD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1EAEF"/>
      <color rgb="FF9A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13.xml"/><Relationship Id="rId55" Type="http://schemas.openxmlformats.org/officeDocument/2006/relationships/externalLink" Target="externalLinks/externalLink18.xml"/><Relationship Id="rId63" Type="http://schemas.openxmlformats.org/officeDocument/2006/relationships/externalLink" Target="externalLinks/externalLink26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3" Type="http://schemas.openxmlformats.org/officeDocument/2006/relationships/externalLink" Target="externalLinks/externalLink16.xml"/><Relationship Id="rId58" Type="http://schemas.openxmlformats.org/officeDocument/2006/relationships/externalLink" Target="externalLinks/externalLink21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2.xml"/><Relationship Id="rId57" Type="http://schemas.openxmlformats.org/officeDocument/2006/relationships/externalLink" Target="externalLinks/externalLink20.xml"/><Relationship Id="rId61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52" Type="http://schemas.openxmlformats.org/officeDocument/2006/relationships/externalLink" Target="externalLinks/externalLink15.xml"/><Relationship Id="rId60" Type="http://schemas.openxmlformats.org/officeDocument/2006/relationships/externalLink" Target="externalLinks/externalLink23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externalLink" Target="externalLinks/externalLink11.xml"/><Relationship Id="rId56" Type="http://schemas.openxmlformats.org/officeDocument/2006/relationships/externalLink" Target="externalLinks/externalLink19.xml"/><Relationship Id="rId64" Type="http://schemas.openxmlformats.org/officeDocument/2006/relationships/externalLink" Target="externalLinks/externalLink2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59" Type="http://schemas.openxmlformats.org/officeDocument/2006/relationships/externalLink" Target="externalLinks/externalLink22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Relationship Id="rId54" Type="http://schemas.openxmlformats.org/officeDocument/2006/relationships/externalLink" Target="externalLinks/externalLink17.xml"/><Relationship Id="rId62" Type="http://schemas.openxmlformats.org/officeDocument/2006/relationships/externalLink" Target="externalLinks/externalLink2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ntese%202002-2012/1-ESTRUTURA_EMPRESARIAL/Series%20cronol%20ESTRUTURA%20EMPRESARIAL%20201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5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5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6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9_novo_con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3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32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ESTRUTURA_EMPRESARIAL/q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3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3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34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34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3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35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3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3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intese%202002-2012/2-EMPREGO/q17_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0_Q28_novos%20escalo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3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3-REMUNERA&#199;&#213;ES/2012/q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Q2"/>
      <sheetName val="Q3"/>
      <sheetName val="Q4"/>
      <sheetName val="Q6"/>
      <sheetName val="Q7"/>
      <sheetName val="Q8"/>
      <sheetName val="Macro1"/>
    </sheetNames>
    <sheetDataSet>
      <sheetData sheetId="0"/>
      <sheetData sheetId="1">
        <row r="7">
          <cell r="D7">
            <v>268026</v>
          </cell>
        </row>
        <row r="8">
          <cell r="D8">
            <v>182060</v>
          </cell>
        </row>
        <row r="9">
          <cell r="D9">
            <v>45887</v>
          </cell>
        </row>
        <row r="10">
          <cell r="D10">
            <v>20637</v>
          </cell>
        </row>
        <row r="11">
          <cell r="D11">
            <v>11817</v>
          </cell>
        </row>
        <row r="12">
          <cell r="D12">
            <v>3563</v>
          </cell>
        </row>
        <row r="13">
          <cell r="D13">
            <v>1056</v>
          </cell>
        </row>
        <row r="14">
          <cell r="D14">
            <v>499</v>
          </cell>
        </row>
        <row r="15">
          <cell r="D15">
            <v>265</v>
          </cell>
        </row>
        <row r="16">
          <cell r="D16">
            <v>473</v>
          </cell>
        </row>
        <row r="17">
          <cell r="D17">
            <v>180</v>
          </cell>
        </row>
        <row r="18">
          <cell r="D18">
            <v>150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q25"/>
      <sheetName val="Macro1"/>
    </sheetNames>
    <sheetDataSet>
      <sheetData sheetId="0">
        <row r="7">
          <cell r="C7">
            <v>906.10728754671709</v>
          </cell>
          <cell r="D7">
            <v>915.01247006081212</v>
          </cell>
        </row>
        <row r="8">
          <cell r="C8">
            <v>985.22802549054211</v>
          </cell>
          <cell r="D8">
            <v>999.85354294571812</v>
          </cell>
        </row>
        <row r="9">
          <cell r="C9">
            <v>808.37025244079109</v>
          </cell>
          <cell r="D9">
            <v>814.53727639534998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q25"/>
      <sheetName val="Macro1"/>
    </sheetNames>
    <sheetDataSet>
      <sheetData sheetId="0">
        <row r="7">
          <cell r="C7">
            <v>513.77956639566401</v>
          </cell>
          <cell r="D7">
            <v>509.44050420168105</v>
          </cell>
        </row>
        <row r="8">
          <cell r="C8">
            <v>527.56976100628901</v>
          </cell>
          <cell r="D8">
            <v>517.07122969837599</v>
          </cell>
        </row>
        <row r="9">
          <cell r="C9">
            <v>478.64108974359004</v>
          </cell>
          <cell r="D9">
            <v>489.38658536585405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q25"/>
      <sheetName val="Macro1"/>
    </sheetNames>
    <sheetDataSet>
      <sheetData sheetId="0">
        <row r="7">
          <cell r="D7">
            <v>601.08893993485708</v>
          </cell>
        </row>
        <row r="8">
          <cell r="D8">
            <v>619.53568425868309</v>
          </cell>
        </row>
        <row r="9">
          <cell r="D9">
            <v>577.6470401950811</v>
          </cell>
        </row>
        <row r="10">
          <cell r="D10">
            <v>744.75483368639709</v>
          </cell>
        </row>
        <row r="11">
          <cell r="D11">
            <v>766.62587569207005</v>
          </cell>
        </row>
        <row r="12">
          <cell r="D12">
            <v>720.84155475954003</v>
          </cell>
        </row>
        <row r="13">
          <cell r="D13">
            <v>860.97921885453206</v>
          </cell>
        </row>
        <row r="14">
          <cell r="D14">
            <v>897.96562641958201</v>
          </cell>
        </row>
        <row r="15">
          <cell r="D15">
            <v>818.8857158343061</v>
          </cell>
        </row>
        <row r="16">
          <cell r="D16">
            <v>960.51452781595901</v>
          </cell>
        </row>
        <row r="17">
          <cell r="D17">
            <v>1026.87957289777</v>
          </cell>
        </row>
        <row r="18">
          <cell r="D18">
            <v>882.88717962240901</v>
          </cell>
        </row>
        <row r="19">
          <cell r="D19">
            <v>968.24676693369702</v>
          </cell>
        </row>
        <row r="20">
          <cell r="D20">
            <v>1062.8677122398401</v>
          </cell>
        </row>
        <row r="21">
          <cell r="D21">
            <v>854.64868168963403</v>
          </cell>
        </row>
        <row r="22">
          <cell r="D22">
            <v>969.99731775979603</v>
          </cell>
        </row>
        <row r="23">
          <cell r="D23">
            <v>1084.1311714507899</v>
          </cell>
        </row>
        <row r="24">
          <cell r="D24">
            <v>826.3346711093551</v>
          </cell>
        </row>
        <row r="25">
          <cell r="D25">
            <v>996.43519871213402</v>
          </cell>
        </row>
        <row r="26">
          <cell r="D26">
            <v>1118.6518662923902</v>
          </cell>
        </row>
        <row r="27">
          <cell r="D27">
            <v>828.48056160363501</v>
          </cell>
        </row>
        <row r="28">
          <cell r="D28">
            <v>1038.4749041981902</v>
          </cell>
        </row>
        <row r="29">
          <cell r="D29">
            <v>1165.6479754586001</v>
          </cell>
        </row>
        <row r="30">
          <cell r="D30">
            <v>833.92162034181604</v>
          </cell>
        </row>
        <row r="31">
          <cell r="D31">
            <v>1052.0772465517198</v>
          </cell>
        </row>
        <row r="32">
          <cell r="D32">
            <v>1192.32983150942</v>
          </cell>
        </row>
        <row r="33">
          <cell r="D33">
            <v>827.07232499663201</v>
          </cell>
        </row>
        <row r="34">
          <cell r="D34">
            <v>1181.10723041341</v>
          </cell>
        </row>
        <row r="35">
          <cell r="D35">
            <v>1309.3428244759702</v>
          </cell>
        </row>
        <row r="36">
          <cell r="D36">
            <v>905.18162186788197</v>
          </cell>
        </row>
        <row r="37">
          <cell r="D37">
            <v>1336.2835788192301</v>
          </cell>
        </row>
        <row r="38">
          <cell r="D38">
            <v>1527.98801094891</v>
          </cell>
        </row>
        <row r="39">
          <cell r="D39">
            <v>952.17378427787901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q26"/>
      <sheetName val="Macro1"/>
    </sheetNames>
    <sheetDataSet>
      <sheetData sheetId="0">
        <row r="7">
          <cell r="C7">
            <v>906.10728754671709</v>
          </cell>
          <cell r="D7">
            <v>915.01247006081212</v>
          </cell>
        </row>
        <row r="8">
          <cell r="C8">
            <v>985.22802549054211</v>
          </cell>
          <cell r="D8">
            <v>999.85354294571812</v>
          </cell>
        </row>
        <row r="9">
          <cell r="C9">
            <v>808.37025244079109</v>
          </cell>
          <cell r="D9">
            <v>814.53727639534998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q26"/>
      <sheetName val="Macro1"/>
    </sheetNames>
    <sheetDataSet>
      <sheetData sheetId="0">
        <row r="7">
          <cell r="D7">
            <v>2107.5221516720198</v>
          </cell>
          <cell r="E7">
            <v>2093.4454369113</v>
          </cell>
        </row>
        <row r="8">
          <cell r="D8">
            <v>2394.0712310331605</v>
          </cell>
          <cell r="E8">
            <v>2376.5488642496698</v>
          </cell>
        </row>
        <row r="9">
          <cell r="D9">
            <v>1728.4997931691</v>
          </cell>
          <cell r="E9">
            <v>1724.8996710958602</v>
          </cell>
        </row>
        <row r="10">
          <cell r="D10">
            <v>1429.0414371664999</v>
          </cell>
          <cell r="E10">
            <v>1427.5761183898799</v>
          </cell>
        </row>
        <row r="11">
          <cell r="D11">
            <v>1539.55780664551</v>
          </cell>
          <cell r="E11">
            <v>1532.7127895367701</v>
          </cell>
        </row>
        <row r="12">
          <cell r="D12">
            <v>1293.6044860939003</v>
          </cell>
          <cell r="E12">
            <v>1304.9758851005902</v>
          </cell>
        </row>
        <row r="13">
          <cell r="D13">
            <v>1245.7313242157102</v>
          </cell>
          <cell r="E13">
            <v>1276.52207930297</v>
          </cell>
        </row>
        <row r="14">
          <cell r="D14">
            <v>1276.9584172155498</v>
          </cell>
          <cell r="E14">
            <v>1315.8492857242702</v>
          </cell>
        </row>
        <row r="15">
          <cell r="D15">
            <v>1185.2916858148901</v>
          </cell>
          <cell r="E15">
            <v>1204.06091934197</v>
          </cell>
        </row>
        <row r="16">
          <cell r="D16">
            <v>1163.5303430155102</v>
          </cell>
          <cell r="E16">
            <v>1172.0499019326701</v>
          </cell>
        </row>
        <row r="17">
          <cell r="D17">
            <v>1261.7393325780299</v>
          </cell>
          <cell r="E17">
            <v>1277.5053641771201</v>
          </cell>
        </row>
        <row r="18">
          <cell r="D18">
            <v>1053.0103263932301</v>
          </cell>
          <cell r="E18">
            <v>1059.4655220616301</v>
          </cell>
        </row>
        <row r="19">
          <cell r="D19">
            <v>722.04745922255711</v>
          </cell>
          <cell r="E19">
            <v>725.11355837792303</v>
          </cell>
        </row>
        <row r="20">
          <cell r="D20">
            <v>749.54099841188008</v>
          </cell>
          <cell r="E20">
            <v>757.343258467802</v>
          </cell>
        </row>
        <row r="21">
          <cell r="D21">
            <v>678.656636313131</v>
          </cell>
          <cell r="E21">
            <v>677.464263213761</v>
          </cell>
        </row>
        <row r="22">
          <cell r="D22">
            <v>586.00213957790208</v>
          </cell>
          <cell r="E22">
            <v>588.40982122483001</v>
          </cell>
        </row>
        <row r="23">
          <cell r="D23">
            <v>629.26133942993204</v>
          </cell>
          <cell r="E23">
            <v>632.56737030718807</v>
          </cell>
        </row>
        <row r="24">
          <cell r="D24">
            <v>554.12365908338302</v>
          </cell>
          <cell r="E24">
            <v>555.44584743860514</v>
          </cell>
        </row>
        <row r="25">
          <cell r="D25">
            <v>553.83757260955792</v>
          </cell>
          <cell r="E25">
            <v>557.13952895520197</v>
          </cell>
        </row>
        <row r="26">
          <cell r="D26">
            <v>584.43808614597401</v>
          </cell>
          <cell r="E26">
            <v>592.41668176063899</v>
          </cell>
        </row>
        <row r="27">
          <cell r="D27">
            <v>520.30782481818903</v>
          </cell>
          <cell r="E27">
            <v>521.11336594401098</v>
          </cell>
        </row>
        <row r="28">
          <cell r="D28">
            <v>542.50551011616903</v>
          </cell>
          <cell r="E28">
            <v>546.63494563904305</v>
          </cell>
        </row>
        <row r="29">
          <cell r="D29">
            <v>556.42093970199107</v>
          </cell>
          <cell r="E29">
            <v>560.63482776579099</v>
          </cell>
        </row>
        <row r="30">
          <cell r="D30">
            <v>528.64951024709501</v>
          </cell>
          <cell r="E30">
            <v>532.65742172701903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q26 2"/>
      <sheetName val="Macro1"/>
    </sheetNames>
    <sheetDataSet>
      <sheetData sheetId="0">
        <row r="7">
          <cell r="C7">
            <v>810.92080743243002</v>
          </cell>
          <cell r="D7">
            <v>815.73128304117904</v>
          </cell>
        </row>
        <row r="8">
          <cell r="C8">
            <v>1363.60969880933</v>
          </cell>
          <cell r="D8">
            <v>1376.0270876395</v>
          </cell>
        </row>
        <row r="9">
          <cell r="C9">
            <v>1027.2219637466501</v>
          </cell>
          <cell r="D9">
            <v>1003.3186551071301</v>
          </cell>
        </row>
        <row r="10">
          <cell r="C10">
            <v>1427.0837845619303</v>
          </cell>
          <cell r="D10">
            <v>1435.5730436060301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q28"/>
      <sheetName val="Macro1"/>
    </sheetNames>
    <sheetDataSet>
      <sheetData sheetId="0">
        <row r="7">
          <cell r="C7">
            <v>2038354</v>
          </cell>
          <cell r="D7">
            <v>1910957</v>
          </cell>
        </row>
        <row r="8">
          <cell r="C8">
            <v>6081</v>
          </cell>
          <cell r="D8">
            <v>4937</v>
          </cell>
        </row>
        <row r="9">
          <cell r="C9">
            <v>92366</v>
          </cell>
          <cell r="D9">
            <v>77732</v>
          </cell>
        </row>
        <row r="14">
          <cell r="C14">
            <v>417793</v>
          </cell>
          <cell r="D14">
            <v>397995</v>
          </cell>
        </row>
        <row r="15">
          <cell r="C15">
            <v>341403</v>
          </cell>
          <cell r="D15">
            <v>321675</v>
          </cell>
        </row>
        <row r="16">
          <cell r="C16">
            <v>218207</v>
          </cell>
          <cell r="D16">
            <v>208076</v>
          </cell>
        </row>
        <row r="17">
          <cell r="C17">
            <v>75273</v>
          </cell>
          <cell r="D17">
            <v>72825</v>
          </cell>
        </row>
        <row r="18">
          <cell r="C18">
            <v>22358</v>
          </cell>
          <cell r="D18">
            <v>21571</v>
          </cell>
        </row>
        <row r="19">
          <cell r="C19">
            <v>18495</v>
          </cell>
          <cell r="D19">
            <v>17570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cis_ganho_continente"/>
      <sheetName val="limiar_baixos_salarios"/>
      <sheetName val="apoio_output"/>
    </sheetNames>
    <sheetDataSet>
      <sheetData sheetId="0">
        <row r="4">
          <cell r="D4">
            <v>1938202</v>
          </cell>
          <cell r="E4">
            <v>1937569</v>
          </cell>
          <cell r="F4">
            <v>1979894</v>
          </cell>
          <cell r="G4">
            <v>2081411</v>
          </cell>
          <cell r="H4">
            <v>2093110</v>
          </cell>
          <cell r="I4">
            <v>2153028</v>
          </cell>
          <cell r="J4">
            <v>2171074</v>
          </cell>
          <cell r="K4">
            <v>2082235</v>
          </cell>
          <cell r="L4">
            <v>2073784</v>
          </cell>
          <cell r="M4">
            <v>2038354</v>
          </cell>
          <cell r="N4">
            <v>1910957</v>
          </cell>
        </row>
        <row r="5">
          <cell r="D5">
            <v>589.39</v>
          </cell>
          <cell r="E5">
            <v>606.92999999999995</v>
          </cell>
          <cell r="F5">
            <v>625.76</v>
          </cell>
          <cell r="G5">
            <v>646.65</v>
          </cell>
          <cell r="H5">
            <v>667</v>
          </cell>
          <cell r="I5">
            <v>693</v>
          </cell>
          <cell r="J5">
            <v>721.82</v>
          </cell>
          <cell r="K5">
            <v>740</v>
          </cell>
          <cell r="L5">
            <v>768.375</v>
          </cell>
          <cell r="M5">
            <v>776</v>
          </cell>
          <cell r="N5">
            <v>783.62</v>
          </cell>
        </row>
        <row r="7">
          <cell r="D7">
            <v>355.35566319264677</v>
          </cell>
          <cell r="E7">
            <v>365.95576518920603</v>
          </cell>
          <cell r="F7">
            <v>375.22362297905244</v>
          </cell>
          <cell r="G7">
            <v>384.60076587506495</v>
          </cell>
          <cell r="H7">
            <v>396.65813349514008</v>
          </cell>
          <cell r="I7">
            <v>413.46658948826428</v>
          </cell>
          <cell r="J7">
            <v>435.13601473005656</v>
          </cell>
          <cell r="K7">
            <v>456.71509497029746</v>
          </cell>
          <cell r="L7">
            <v>488.88312554852081</v>
          </cell>
          <cell r="M7">
            <v>498.38053077244604</v>
          </cell>
          <cell r="N7">
            <v>502.07716596456919</v>
          </cell>
        </row>
        <row r="8">
          <cell r="D8">
            <v>409.36642425962731</v>
          </cell>
          <cell r="E8">
            <v>421.94459116315397</v>
          </cell>
          <cell r="F8">
            <v>430.55452737272901</v>
          </cell>
          <cell r="G8">
            <v>441.74573457415221</v>
          </cell>
          <cell r="H8">
            <v>456.4420322868778</v>
          </cell>
          <cell r="I8">
            <v>474.62123258849988</v>
          </cell>
          <cell r="J8">
            <v>496.78871450483302</v>
          </cell>
          <cell r="K8">
            <v>513.95597222222193</v>
          </cell>
          <cell r="L8">
            <v>548.71920902892168</v>
          </cell>
          <cell r="M8">
            <v>558.92072068093307</v>
          </cell>
          <cell r="N8">
            <v>565.57513626658465</v>
          </cell>
        </row>
        <row r="9">
          <cell r="D9">
            <v>451.47872840780013</v>
          </cell>
          <cell r="E9">
            <v>466.40296138977715</v>
          </cell>
          <cell r="F9">
            <v>476.297649174203</v>
          </cell>
          <cell r="G9">
            <v>489.41889003128182</v>
          </cell>
          <cell r="H9">
            <v>504.37283587580185</v>
          </cell>
          <cell r="I9">
            <v>523.05041903735673</v>
          </cell>
          <cell r="J9">
            <v>549.98742142158505</v>
          </cell>
          <cell r="K9">
            <v>566.75424881017614</v>
          </cell>
          <cell r="L9">
            <v>597.69344866162305</v>
          </cell>
          <cell r="M9">
            <v>607.52700401303082</v>
          </cell>
          <cell r="N9">
            <v>613.51493469252887</v>
          </cell>
        </row>
        <row r="10">
          <cell r="D10">
            <v>498.92508910328991</v>
          </cell>
          <cell r="E10">
            <v>515.67483321892735</v>
          </cell>
          <cell r="F10">
            <v>527.95481218652947</v>
          </cell>
          <cell r="G10">
            <v>544.2613210275714</v>
          </cell>
          <cell r="H10">
            <v>562.30562340249912</v>
          </cell>
          <cell r="I10">
            <v>582.40095549064176</v>
          </cell>
          <cell r="J10">
            <v>609.05436310205334</v>
          </cell>
          <cell r="K10">
            <v>623.49975084523669</v>
          </cell>
          <cell r="L10">
            <v>654.15638288535536</v>
          </cell>
          <cell r="M10">
            <v>663.89380322319721</v>
          </cell>
          <cell r="N10">
            <v>671.12213380777848</v>
          </cell>
        </row>
        <row r="11">
          <cell r="D11">
            <v>555.99404894205293</v>
          </cell>
          <cell r="E11">
            <v>575.04563484157563</v>
          </cell>
          <cell r="F11">
            <v>590.40989842869772</v>
          </cell>
          <cell r="G11">
            <v>608.28381741224428</v>
          </cell>
          <cell r="H11">
            <v>627.15093678784058</v>
          </cell>
          <cell r="I11">
            <v>650.21641356599548</v>
          </cell>
          <cell r="J11">
            <v>679.57034462269598</v>
          </cell>
          <cell r="K11">
            <v>696.18847355961736</v>
          </cell>
          <cell r="L11">
            <v>728.14462209105568</v>
          </cell>
          <cell r="M11">
            <v>736.97264508058504</v>
          </cell>
          <cell r="N11">
            <v>743.86513124293072</v>
          </cell>
        </row>
        <row r="12">
          <cell r="D12">
            <v>628.45970271385897</v>
          </cell>
          <cell r="E12">
            <v>650.17966375407832</v>
          </cell>
          <cell r="F12">
            <v>672.25685297235782</v>
          </cell>
          <cell r="G12">
            <v>691.84488471756981</v>
          </cell>
          <cell r="H12">
            <v>713.93804085787428</v>
          </cell>
          <cell r="I12">
            <v>738.29058048693275</v>
          </cell>
          <cell r="J12">
            <v>769.61234219836354</v>
          </cell>
          <cell r="K12">
            <v>788.5814650088472</v>
          </cell>
          <cell r="L12">
            <v>822.6974674388415</v>
          </cell>
          <cell r="M12">
            <v>828.67331761806906</v>
          </cell>
          <cell r="N12">
            <v>836.48936764766927</v>
          </cell>
        </row>
        <row r="13">
          <cell r="D13">
            <v>735.22860525229146</v>
          </cell>
          <cell r="E13">
            <v>760.23496678829076</v>
          </cell>
          <cell r="F13">
            <v>785.57892579890643</v>
          </cell>
          <cell r="G13">
            <v>809.76521891408731</v>
          </cell>
          <cell r="H13">
            <v>835.39490929763406</v>
          </cell>
          <cell r="I13">
            <v>864.87777959434811</v>
          </cell>
          <cell r="J13">
            <v>903.04775949186637</v>
          </cell>
          <cell r="K13">
            <v>926.2131899934277</v>
          </cell>
          <cell r="L13">
            <v>961.62307448233253</v>
          </cell>
          <cell r="M13">
            <v>967.42367988815693</v>
          </cell>
          <cell r="N13">
            <v>975.82479599153555</v>
          </cell>
        </row>
        <row r="14">
          <cell r="D14">
            <v>908.25900495304461</v>
          </cell>
          <cell r="E14">
            <v>941.22858487692679</v>
          </cell>
          <cell r="F14">
            <v>972.87993509775379</v>
          </cell>
          <cell r="G14">
            <v>1005.2703164201095</v>
          </cell>
          <cell r="H14">
            <v>1033.3167404006495</v>
          </cell>
          <cell r="I14">
            <v>1067.3158124596434</v>
          </cell>
          <cell r="J14">
            <v>1114.3876221972309</v>
          </cell>
          <cell r="K14">
            <v>1144.9685790302619</v>
          </cell>
          <cell r="L14">
            <v>1184.8649004479703</v>
          </cell>
          <cell r="M14">
            <v>1188.767966944027</v>
          </cell>
          <cell r="N14">
            <v>1202.7005390484499</v>
          </cell>
        </row>
        <row r="15">
          <cell r="D15">
            <v>1227.8709605303854</v>
          </cell>
          <cell r="E15">
            <v>1278.7117148283614</v>
          </cell>
          <cell r="F15">
            <v>1322.056916798409</v>
          </cell>
          <cell r="G15">
            <v>1368.1084964519318</v>
          </cell>
          <cell r="H15">
            <v>1403.8537059208923</v>
          </cell>
          <cell r="I15">
            <v>1449.8547409929038</v>
          </cell>
          <cell r="J15">
            <v>1506.0949696693322</v>
          </cell>
          <cell r="K15">
            <v>1547.0820860327667</v>
          </cell>
          <cell r="L15">
            <v>1589.5284783824591</v>
          </cell>
          <cell r="M15">
            <v>1589.5542794907806</v>
          </cell>
          <cell r="N15">
            <v>1607.4547352116217</v>
          </cell>
        </row>
        <row r="16">
          <cell r="D16">
            <v>2426.1256601193891</v>
          </cell>
          <cell r="E16">
            <v>2548.6236507068188</v>
          </cell>
          <cell r="F16">
            <v>2642.9911838476951</v>
          </cell>
          <cell r="G16">
            <v>2748.4280617559825</v>
          </cell>
          <cell r="H16">
            <v>2826.2637469125011</v>
          </cell>
          <cell r="I16">
            <v>2888.3648214377113</v>
          </cell>
          <cell r="J16">
            <v>3040.0739218729263</v>
          </cell>
          <cell r="K16">
            <v>3100.4531833986598</v>
          </cell>
          <cell r="L16">
            <v>3186.2966073710645</v>
          </cell>
          <cell r="M16">
            <v>3205.4188091897545</v>
          </cell>
          <cell r="N16">
            <v>3237.2320345795083</v>
          </cell>
        </row>
      </sheetData>
      <sheetData sheetId="1">
        <row r="8">
          <cell r="D8">
            <v>10.861561385242611</v>
          </cell>
          <cell r="E8">
            <v>11.402432635947417</v>
          </cell>
          <cell r="F8">
            <v>12.287981073734249</v>
          </cell>
          <cell r="G8">
            <v>12.933341853194779</v>
          </cell>
          <cell r="H8">
            <v>12.628911046242195</v>
          </cell>
          <cell r="I8">
            <v>12.676379499012553</v>
          </cell>
          <cell r="J8">
            <v>11.905121612621219</v>
          </cell>
          <cell r="K8">
            <v>10.493244038256968</v>
          </cell>
          <cell r="L8">
            <v>8.1779491017386583</v>
          </cell>
          <cell r="M8">
            <v>7.753167506723563</v>
          </cell>
          <cell r="N8">
            <v>7.5321946019716828</v>
          </cell>
        </row>
        <row r="9">
          <cell r="D9">
            <v>7.4697165978463778</v>
          </cell>
          <cell r="E9">
            <v>7.8961413364220761</v>
          </cell>
          <cell r="F9">
            <v>8.2107515146790693</v>
          </cell>
          <cell r="G9">
            <v>8.6399581835479236</v>
          </cell>
          <cell r="H9">
            <v>8.2351192389949137</v>
          </cell>
          <cell r="I9">
            <v>8.3754776193629894</v>
          </cell>
          <cell r="J9">
            <v>7.9930437952818565</v>
          </cell>
          <cell r="K9">
            <v>7.3276564311261199</v>
          </cell>
          <cell r="L9">
            <v>5.9241301365726562</v>
          </cell>
          <cell r="M9">
            <v>5.5555604874398226</v>
          </cell>
          <cell r="N9">
            <v>5.314804644783691</v>
          </cell>
        </row>
        <row r="10">
          <cell r="D10">
            <v>15.755331578091662</v>
          </cell>
          <cell r="E10">
            <v>16.346098832075025</v>
          </cell>
          <cell r="F10">
            <v>17.991322563878263</v>
          </cell>
          <cell r="G10">
            <v>18.795186199529528</v>
          </cell>
          <cell r="H10">
            <v>18.503395891880785</v>
          </cell>
          <cell r="I10">
            <v>18.348887680203347</v>
          </cell>
          <cell r="J10">
            <v>17.00707779203454</v>
          </cell>
          <cell r="K10">
            <v>14.571999446082021</v>
          </cell>
          <cell r="L10">
            <v>11.033963270776894</v>
          </cell>
          <cell r="M10">
            <v>10.46784889082868</v>
          </cell>
          <cell r="N10">
            <v>10.158194931818441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q31"/>
      <sheetName val="Macro1"/>
    </sheetNames>
    <sheetDataSet>
      <sheetData sheetId="0">
        <row r="7">
          <cell r="D7">
            <v>1084.5540077386001</v>
          </cell>
          <cell r="E7">
            <v>1095.58619281857</v>
          </cell>
        </row>
        <row r="8">
          <cell r="D8">
            <v>810.42953009164705</v>
          </cell>
          <cell r="E8">
            <v>812.90857049472606</v>
          </cell>
        </row>
        <row r="9">
          <cell r="D9">
            <v>1143.80811125485</v>
          </cell>
          <cell r="E9">
            <v>1189.99472764645</v>
          </cell>
        </row>
        <row r="10">
          <cell r="D10">
            <v>981.47379604694299</v>
          </cell>
          <cell r="E10">
            <v>988.75687182708407</v>
          </cell>
        </row>
        <row r="11">
          <cell r="D11">
            <v>892.82445216990106</v>
          </cell>
          <cell r="E11">
            <v>901.52343922556611</v>
          </cell>
        </row>
        <row r="12">
          <cell r="D12">
            <v>1283.5274861000801</v>
          </cell>
          <cell r="E12">
            <v>1289.0611147407101</v>
          </cell>
        </row>
        <row r="13">
          <cell r="D13">
            <v>2420.9097066014701</v>
          </cell>
          <cell r="E13">
            <v>1964.1809068627501</v>
          </cell>
        </row>
        <row r="14">
          <cell r="D14">
            <v>780.60950660450703</v>
          </cell>
          <cell r="E14">
            <v>799.23532655979102</v>
          </cell>
        </row>
        <row r="15">
          <cell r="D15">
            <v>651.05774205789908</v>
          </cell>
          <cell r="E15">
            <v>658.9703690627241</v>
          </cell>
        </row>
        <row r="16">
          <cell r="D16">
            <v>684.29076231884108</v>
          </cell>
          <cell r="E16">
            <v>694.04093712135705</v>
          </cell>
        </row>
        <row r="17">
          <cell r="D17">
            <v>925.24337671617411</v>
          </cell>
          <cell r="E17">
            <v>934.00460232836508</v>
          </cell>
        </row>
        <row r="18">
          <cell r="D18">
            <v>1434.0978999788099</v>
          </cell>
          <cell r="E18">
            <v>1419.7715681178302</v>
          </cell>
        </row>
        <row r="19">
          <cell r="D19">
            <v>1033.4508212067101</v>
          </cell>
          <cell r="E19">
            <v>1029.3714682577602</v>
          </cell>
        </row>
        <row r="20">
          <cell r="D20">
            <v>3322.3395466388702</v>
          </cell>
          <cell r="E20">
            <v>3331.6201123595501</v>
          </cell>
        </row>
        <row r="21">
          <cell r="D21">
            <v>1564.2778465679701</v>
          </cell>
          <cell r="E21">
            <v>1565.6234916983401</v>
          </cell>
        </row>
        <row r="22">
          <cell r="D22">
            <v>1727.54087084871</v>
          </cell>
          <cell r="E22">
            <v>1743.6771262427303</v>
          </cell>
        </row>
        <row r="23">
          <cell r="D23">
            <v>1135.6290645264203</v>
          </cell>
          <cell r="E23">
            <v>1144.1888506302</v>
          </cell>
        </row>
        <row r="24">
          <cell r="D24">
            <v>1063.03441562539</v>
          </cell>
          <cell r="E24">
            <v>1077.5266110953503</v>
          </cell>
        </row>
        <row r="25">
          <cell r="D25">
            <v>1197.3709901273401</v>
          </cell>
          <cell r="E25">
            <v>1218.9758586484802</v>
          </cell>
        </row>
        <row r="26">
          <cell r="D26">
            <v>975.2048665847941</v>
          </cell>
          <cell r="E26">
            <v>995.57262740770511</v>
          </cell>
        </row>
        <row r="27">
          <cell r="D27">
            <v>1320.6633448564801</v>
          </cell>
          <cell r="E27">
            <v>1393.8362857468401</v>
          </cell>
        </row>
        <row r="28">
          <cell r="D28">
            <v>1156.8955115262902</v>
          </cell>
          <cell r="E28">
            <v>1164.0178408095001</v>
          </cell>
        </row>
        <row r="29">
          <cell r="D29">
            <v>1099.8668541811501</v>
          </cell>
          <cell r="E29">
            <v>1102.4016259736902</v>
          </cell>
        </row>
        <row r="30">
          <cell r="D30">
            <v>1201.25879361957</v>
          </cell>
          <cell r="E30">
            <v>1200.4845260423499</v>
          </cell>
        </row>
        <row r="31">
          <cell r="D31">
            <v>1068.6142211460899</v>
          </cell>
          <cell r="E31">
            <v>1035.6252516703801</v>
          </cell>
        </row>
        <row r="32">
          <cell r="D32">
            <v>731.67193776163811</v>
          </cell>
          <cell r="E32">
            <v>737.63777405719895</v>
          </cell>
        </row>
        <row r="33">
          <cell r="D33">
            <v>905.79888608203999</v>
          </cell>
          <cell r="E33">
            <v>925.61775912132305</v>
          </cell>
        </row>
        <row r="34">
          <cell r="D34">
            <v>1341.6961022672501</v>
          </cell>
          <cell r="E34">
            <v>1236.0085481755802</v>
          </cell>
        </row>
        <row r="35">
          <cell r="D35">
            <v>2720.2495808470403</v>
          </cell>
          <cell r="E35">
            <v>2770.7704915514601</v>
          </cell>
        </row>
        <row r="36">
          <cell r="D36">
            <v>1102.1147866335502</v>
          </cell>
          <cell r="E36">
            <v>1089.87289500568</v>
          </cell>
        </row>
        <row r="37">
          <cell r="D37">
            <v>955.30906381874411</v>
          </cell>
          <cell r="E37">
            <v>967.12898726268406</v>
          </cell>
        </row>
        <row r="38">
          <cell r="D38">
            <v>1007.2453923889001</v>
          </cell>
          <cell r="E38">
            <v>1015.3315462450399</v>
          </cell>
        </row>
        <row r="39">
          <cell r="D39">
            <v>1332.5223334749501</v>
          </cell>
          <cell r="E39">
            <v>1345.0375864594002</v>
          </cell>
        </row>
        <row r="40">
          <cell r="D40">
            <v>721.90781594996804</v>
          </cell>
          <cell r="E40">
            <v>728.49473895673304</v>
          </cell>
        </row>
        <row r="41">
          <cell r="D41">
            <v>1859.6465746792101</v>
          </cell>
          <cell r="E41">
            <v>1825.52362045876</v>
          </cell>
        </row>
        <row r="42">
          <cell r="D42">
            <v>2261.7812533877</v>
          </cell>
          <cell r="E42">
            <v>2291.7364249070201</v>
          </cell>
        </row>
        <row r="43">
          <cell r="D43">
            <v>1118.91540821239</v>
          </cell>
          <cell r="E43">
            <v>1107.4774400888698</v>
          </cell>
        </row>
        <row r="44">
          <cell r="D44">
            <v>1382.8226677779999</v>
          </cell>
          <cell r="E44">
            <v>1366.9932704897201</v>
          </cell>
        </row>
        <row r="45">
          <cell r="D45">
            <v>903.71967850138503</v>
          </cell>
          <cell r="E45">
            <v>923.59082589062609</v>
          </cell>
        </row>
        <row r="46">
          <cell r="D46">
            <v>1058.9088612579001</v>
          </cell>
          <cell r="E46">
            <v>1059.88956753302</v>
          </cell>
        </row>
        <row r="47">
          <cell r="D47">
            <v>1205.0494565619201</v>
          </cell>
          <cell r="E47">
            <v>1223.50627841954</v>
          </cell>
        </row>
        <row r="48">
          <cell r="D48">
            <v>940.201946881749</v>
          </cell>
          <cell r="E48">
            <v>944.07356880845805</v>
          </cell>
        </row>
        <row r="49">
          <cell r="D49">
            <v>1640.6214957366199</v>
          </cell>
          <cell r="E49">
            <v>1684.0991619423203</v>
          </cell>
        </row>
        <row r="50">
          <cell r="D50">
            <v>927.01693754741711</v>
          </cell>
          <cell r="E50">
            <v>951.27112535612503</v>
          </cell>
        </row>
        <row r="51">
          <cell r="D51">
            <v>1755.6864473684202</v>
          </cell>
          <cell r="E51">
            <v>2095.20644444444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q32"/>
      <sheetName val="Macro1"/>
    </sheetNames>
    <sheetDataSet>
      <sheetData sheetId="0">
        <row r="7">
          <cell r="C7">
            <v>1084.5540077386001</v>
          </cell>
          <cell r="D7">
            <v>1095.58619281857</v>
          </cell>
        </row>
        <row r="8">
          <cell r="C8">
            <v>1196.1606364646002</v>
          </cell>
          <cell r="D8">
            <v>1213.0207353340002</v>
          </cell>
        </row>
        <row r="9">
          <cell r="C9">
            <v>946.68748534099802</v>
          </cell>
          <cell r="D9">
            <v>956.51135558425801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Q4"/>
      <sheetName val="Macro1"/>
    </sheetNames>
    <sheetDataSet>
      <sheetData sheetId="0">
        <row r="7">
          <cell r="C7">
            <v>281015</v>
          </cell>
          <cell r="D7">
            <v>268026</v>
          </cell>
        </row>
        <row r="8">
          <cell r="C8">
            <v>20004</v>
          </cell>
          <cell r="D8">
            <v>19255</v>
          </cell>
        </row>
        <row r="9">
          <cell r="C9">
            <v>4217</v>
          </cell>
          <cell r="D9">
            <v>4056</v>
          </cell>
        </row>
        <row r="10">
          <cell r="C10">
            <v>26160</v>
          </cell>
          <cell r="D10">
            <v>25267</v>
          </cell>
        </row>
        <row r="11">
          <cell r="C11">
            <v>3795</v>
          </cell>
          <cell r="D11">
            <v>3597</v>
          </cell>
        </row>
        <row r="12">
          <cell r="C12">
            <v>5040</v>
          </cell>
          <cell r="D12">
            <v>4768</v>
          </cell>
        </row>
        <row r="13">
          <cell r="C13">
            <v>10635</v>
          </cell>
          <cell r="D13">
            <v>10193</v>
          </cell>
        </row>
        <row r="14">
          <cell r="C14">
            <v>5064</v>
          </cell>
          <cell r="D14">
            <v>4842</v>
          </cell>
        </row>
        <row r="15">
          <cell r="C15">
            <v>16020</v>
          </cell>
          <cell r="D15">
            <v>15093</v>
          </cell>
        </row>
        <row r="16">
          <cell r="C16">
            <v>4437</v>
          </cell>
          <cell r="D16">
            <v>4293</v>
          </cell>
        </row>
        <row r="17">
          <cell r="C17">
            <v>16265</v>
          </cell>
          <cell r="D17">
            <v>15531</v>
          </cell>
        </row>
        <row r="18">
          <cell r="C18">
            <v>63021</v>
          </cell>
          <cell r="D18">
            <v>59928</v>
          </cell>
        </row>
        <row r="19">
          <cell r="C19">
            <v>2970</v>
          </cell>
          <cell r="D19">
            <v>2862</v>
          </cell>
        </row>
        <row r="20">
          <cell r="C20">
            <v>52045</v>
          </cell>
          <cell r="D20">
            <v>49685</v>
          </cell>
        </row>
        <row r="21">
          <cell r="C21">
            <v>12971</v>
          </cell>
          <cell r="D21">
            <v>12111</v>
          </cell>
        </row>
        <row r="22">
          <cell r="C22">
            <v>16163</v>
          </cell>
          <cell r="D22">
            <v>15209</v>
          </cell>
        </row>
        <row r="23">
          <cell r="C23">
            <v>7346</v>
          </cell>
          <cell r="D23">
            <v>7126</v>
          </cell>
        </row>
        <row r="24">
          <cell r="C24">
            <v>5206</v>
          </cell>
          <cell r="D24">
            <v>4931</v>
          </cell>
        </row>
        <row r="25">
          <cell r="C25">
            <v>9656</v>
          </cell>
          <cell r="D25">
            <v>9279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q32"/>
      <sheetName val="Macro1"/>
    </sheetNames>
    <sheetDataSet>
      <sheetData sheetId="0">
        <row r="7">
          <cell r="D7">
            <v>792.98937671951705</v>
          </cell>
          <cell r="E7">
            <v>803.67702402495399</v>
          </cell>
        </row>
        <row r="8">
          <cell r="D8">
            <v>847.15864489265107</v>
          </cell>
          <cell r="E8">
            <v>857.87168255792005</v>
          </cell>
        </row>
        <row r="9">
          <cell r="D9">
            <v>737.92503865514811</v>
          </cell>
          <cell r="E9">
            <v>748.92851730751499</v>
          </cell>
        </row>
        <row r="10">
          <cell r="D10">
            <v>932.04771850594614</v>
          </cell>
          <cell r="E10">
            <v>948.0501840434581</v>
          </cell>
        </row>
        <row r="11">
          <cell r="D11">
            <v>980.30455475965414</v>
          </cell>
          <cell r="E11">
            <v>1001.4236594483</v>
          </cell>
        </row>
        <row r="12">
          <cell r="D12">
            <v>871.68799090392304</v>
          </cell>
          <cell r="E12">
            <v>884.06610904694696</v>
          </cell>
        </row>
        <row r="13">
          <cell r="D13">
            <v>981.29896072013105</v>
          </cell>
          <cell r="E13">
            <v>990.06584490736304</v>
          </cell>
        </row>
        <row r="14">
          <cell r="D14">
            <v>1052.4873150732101</v>
          </cell>
          <cell r="E14">
            <v>1066.5266230493401</v>
          </cell>
        </row>
        <row r="15">
          <cell r="D15">
            <v>887.3417913063231</v>
          </cell>
          <cell r="E15">
            <v>892.59605942680002</v>
          </cell>
        </row>
        <row r="16">
          <cell r="D16">
            <v>1079.18575938813</v>
          </cell>
          <cell r="E16">
            <v>1085.3852560206499</v>
          </cell>
        </row>
        <row r="17">
          <cell r="D17">
            <v>1201.7254214227401</v>
          </cell>
          <cell r="E17">
            <v>1217.2261988259902</v>
          </cell>
        </row>
        <row r="18">
          <cell r="D18">
            <v>928.41784756220909</v>
          </cell>
          <cell r="E18">
            <v>932.80785294669101</v>
          </cell>
        </row>
        <row r="19">
          <cell r="D19">
            <v>1156.9252419565701</v>
          </cell>
          <cell r="E19">
            <v>1154.2580752932499</v>
          </cell>
        </row>
        <row r="20">
          <cell r="D20">
            <v>1315.9724153297002</v>
          </cell>
          <cell r="E20">
            <v>1320.3072833449899</v>
          </cell>
        </row>
        <row r="21">
          <cell r="D21">
            <v>968.54246990226909</v>
          </cell>
          <cell r="E21">
            <v>968.20588364623609</v>
          </cell>
        </row>
        <row r="22">
          <cell r="D22">
            <v>1324.8579889468599</v>
          </cell>
          <cell r="E22">
            <v>1355.86361667091</v>
          </cell>
        </row>
        <row r="23">
          <cell r="D23">
            <v>1485.7786108672001</v>
          </cell>
          <cell r="E23">
            <v>1542.92489609216</v>
          </cell>
        </row>
        <row r="24">
          <cell r="D24">
            <v>1104.8811946128499</v>
          </cell>
          <cell r="E24">
            <v>1114.0161475238901</v>
          </cell>
        </row>
        <row r="25">
          <cell r="D25">
            <v>1307.7459050396101</v>
          </cell>
          <cell r="E25">
            <v>1330.6379241824602</v>
          </cell>
        </row>
        <row r="26">
          <cell r="D26">
            <v>1433.2525406269799</v>
          </cell>
          <cell r="E26">
            <v>1452.8806282033199</v>
          </cell>
        </row>
        <row r="27">
          <cell r="D27">
            <v>1130.93552662095</v>
          </cell>
          <cell r="E27">
            <v>1154.2710718767999</v>
          </cell>
        </row>
        <row r="28">
          <cell r="D28">
            <v>1417.5599933727201</v>
          </cell>
          <cell r="E28">
            <v>1445.6060275321802</v>
          </cell>
        </row>
        <row r="29">
          <cell r="D29">
            <v>1573.11136854401</v>
          </cell>
          <cell r="E29">
            <v>1597.9792037997902</v>
          </cell>
        </row>
        <row r="30">
          <cell r="D30">
            <v>1184.4389979182401</v>
          </cell>
          <cell r="E30">
            <v>1229.28117803174</v>
          </cell>
        </row>
        <row r="31">
          <cell r="D31">
            <v>1361.2014815014602</v>
          </cell>
          <cell r="E31">
            <v>1350.05243405488</v>
          </cell>
        </row>
        <row r="32">
          <cell r="D32">
            <v>1483.5483429205001</v>
          </cell>
          <cell r="E32">
            <v>1478.2781274249</v>
          </cell>
        </row>
        <row r="33">
          <cell r="D33">
            <v>1184.65529898925</v>
          </cell>
          <cell r="E33">
            <v>1172.4432858623502</v>
          </cell>
        </row>
        <row r="34">
          <cell r="D34">
            <v>1446.4192993425202</v>
          </cell>
          <cell r="E34">
            <v>1477.16956037766</v>
          </cell>
        </row>
        <row r="35">
          <cell r="D35">
            <v>1648.9350372412102</v>
          </cell>
          <cell r="E35">
            <v>1651.8940737374201</v>
          </cell>
        </row>
        <row r="36">
          <cell r="D36">
            <v>1201.6224329204701</v>
          </cell>
          <cell r="E36">
            <v>1261.5732288332599</v>
          </cell>
        </row>
        <row r="37">
          <cell r="D37">
            <v>1282.4973387294599</v>
          </cell>
          <cell r="E37">
            <v>1280.9206108466301</v>
          </cell>
        </row>
        <row r="38">
          <cell r="D38">
            <v>1401.3580507257602</v>
          </cell>
          <cell r="E38">
            <v>1434.5102006654001</v>
          </cell>
        </row>
        <row r="39">
          <cell r="D39">
            <v>1137.4860882123201</v>
          </cell>
          <cell r="E39">
            <v>1119.5017449915301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q33"/>
      <sheetName val="Macro1"/>
    </sheetNames>
    <sheetDataSet>
      <sheetData sheetId="0">
        <row r="7">
          <cell r="C7">
            <v>1084.5540077386001</v>
          </cell>
          <cell r="D7">
            <v>1095.58619281857</v>
          </cell>
        </row>
        <row r="8">
          <cell r="C8">
            <v>947.06476408340905</v>
          </cell>
          <cell r="D8">
            <v>959.34923854352303</v>
          </cell>
        </row>
        <row r="9">
          <cell r="C9">
            <v>970.68073167492901</v>
          </cell>
          <cell r="D9">
            <v>982.97850002259713</v>
          </cell>
        </row>
        <row r="10">
          <cell r="C10">
            <v>852.56125955341599</v>
          </cell>
          <cell r="D10">
            <v>867.20294126459203</v>
          </cell>
        </row>
        <row r="11">
          <cell r="C11">
            <v>857.11942363813205</v>
          </cell>
          <cell r="D11">
            <v>840.7285910947171</v>
          </cell>
        </row>
        <row r="12">
          <cell r="C12">
            <v>837.98184555098896</v>
          </cell>
          <cell r="D12">
            <v>841.43532330466405</v>
          </cell>
        </row>
        <row r="13">
          <cell r="C13">
            <v>968.77714963278299</v>
          </cell>
          <cell r="D13">
            <v>977.09133130938301</v>
          </cell>
        </row>
        <row r="14">
          <cell r="C14">
            <v>936.98733743625803</v>
          </cell>
          <cell r="D14">
            <v>940.52806541698499</v>
          </cell>
        </row>
        <row r="15">
          <cell r="C15">
            <v>942.45252725235912</v>
          </cell>
          <cell r="D15">
            <v>943.89424917608312</v>
          </cell>
        </row>
        <row r="16">
          <cell r="C16">
            <v>808.43500433538509</v>
          </cell>
          <cell r="D16">
            <v>819.16714129841807</v>
          </cell>
        </row>
        <row r="17">
          <cell r="C17">
            <v>940.61246550063413</v>
          </cell>
          <cell r="D17">
            <v>951.86981740309011</v>
          </cell>
        </row>
        <row r="18">
          <cell r="C18">
            <v>1389.7061183385499</v>
          </cell>
          <cell r="D18">
            <v>1405.9388575032701</v>
          </cell>
        </row>
        <row r="19">
          <cell r="C19">
            <v>881.20526292834904</v>
          </cell>
          <cell r="D19">
            <v>900.6039706166631</v>
          </cell>
        </row>
        <row r="20">
          <cell r="C20">
            <v>1024.07945606564</v>
          </cell>
          <cell r="D20">
            <v>1032.68073981155</v>
          </cell>
        </row>
        <row r="21">
          <cell r="C21">
            <v>940.25773072555205</v>
          </cell>
          <cell r="D21">
            <v>945.16706184636303</v>
          </cell>
        </row>
        <row r="22">
          <cell r="C22">
            <v>1145.4408066251001</v>
          </cell>
          <cell r="D22">
            <v>1162.4158649860301</v>
          </cell>
        </row>
        <row r="23">
          <cell r="C23">
            <v>860.78615958560306</v>
          </cell>
          <cell r="D23">
            <v>864.7492544016751</v>
          </cell>
        </row>
        <row r="24">
          <cell r="C24">
            <v>848.78059693053308</v>
          </cell>
          <cell r="D24">
            <v>864.02130419565094</v>
          </cell>
        </row>
        <row r="25">
          <cell r="C25">
            <v>872.69477379365298</v>
          </cell>
          <cell r="D25">
            <v>884.49901604690899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q34"/>
      <sheetName val="Macro1"/>
    </sheetNames>
    <sheetDataSet>
      <sheetData sheetId="0">
        <row r="7">
          <cell r="C7">
            <v>1084.5540077386001</v>
          </cell>
          <cell r="D7">
            <v>1095.58619281857</v>
          </cell>
        </row>
        <row r="8">
          <cell r="C8">
            <v>1196.1606364646002</v>
          </cell>
          <cell r="D8">
            <v>1213.0207353340002</v>
          </cell>
        </row>
        <row r="9">
          <cell r="C9">
            <v>946.68748534099802</v>
          </cell>
          <cell r="D9">
            <v>956.51135558425801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q34"/>
      <sheetName val="Macro1"/>
    </sheetNames>
    <sheetDataSet>
      <sheetData sheetId="0">
        <row r="7">
          <cell r="C7">
            <v>585.62598012646799</v>
          </cell>
          <cell r="D7">
            <v>579.52568067226912</v>
          </cell>
        </row>
        <row r="8">
          <cell r="C8">
            <v>605.54444025157204</v>
          </cell>
          <cell r="D8">
            <v>592.12341067285411</v>
          </cell>
        </row>
        <row r="9">
          <cell r="C9">
            <v>534.87221153846201</v>
          </cell>
          <cell r="D9">
            <v>546.41823170731709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q34"/>
      <sheetName val="Macro1"/>
    </sheetNames>
    <sheetDataSet>
      <sheetData sheetId="0">
        <row r="7">
          <cell r="D7">
            <v>715.93472477847206</v>
          </cell>
          <cell r="E7">
            <v>725.36360949234006</v>
          </cell>
        </row>
        <row r="8">
          <cell r="D8">
            <v>744.98599293438906</v>
          </cell>
          <cell r="E8">
            <v>766.451616617539</v>
          </cell>
        </row>
        <row r="9">
          <cell r="D9">
            <v>679.016724318912</v>
          </cell>
          <cell r="E9">
            <v>673.27407034002204</v>
          </cell>
        </row>
        <row r="10">
          <cell r="D10">
            <v>886.21648774364201</v>
          </cell>
          <cell r="E10">
            <v>876.15164491889004</v>
          </cell>
        </row>
        <row r="11">
          <cell r="D11">
            <v>924.34479606289096</v>
          </cell>
          <cell r="E11">
            <v>911.66736574395907</v>
          </cell>
        </row>
        <row r="12">
          <cell r="D12">
            <v>844.52789917018015</v>
          </cell>
          <cell r="E12">
            <v>838.07517775576207</v>
          </cell>
        </row>
        <row r="13">
          <cell r="D13">
            <v>1025.1625416177903</v>
          </cell>
          <cell r="E13">
            <v>1015.25037434595</v>
          </cell>
        </row>
        <row r="14">
          <cell r="D14">
            <v>1085.6765461677601</v>
          </cell>
          <cell r="E14">
            <v>1075.1518025425401</v>
          </cell>
        </row>
        <row r="15">
          <cell r="D15">
            <v>956.29274319765011</v>
          </cell>
          <cell r="E15">
            <v>949.38251537888607</v>
          </cell>
        </row>
        <row r="16">
          <cell r="D16">
            <v>1148.82179124647</v>
          </cell>
          <cell r="E16">
            <v>1150.5448351972502</v>
          </cell>
        </row>
        <row r="17">
          <cell r="D17">
            <v>1245.2765702998402</v>
          </cell>
          <cell r="E17">
            <v>1245.6454495689502</v>
          </cell>
        </row>
        <row r="18">
          <cell r="D18">
            <v>1035.9984109673298</v>
          </cell>
          <cell r="E18">
            <v>1043.78362588715</v>
          </cell>
        </row>
        <row r="19">
          <cell r="D19">
            <v>1164.3049046531401</v>
          </cell>
          <cell r="E19">
            <v>1182.65171991699</v>
          </cell>
        </row>
        <row r="20">
          <cell r="D20">
            <v>1297.95669595046</v>
          </cell>
          <cell r="E20">
            <v>1318.7246921764199</v>
          </cell>
        </row>
        <row r="21">
          <cell r="D21">
            <v>1003.8479621475201</v>
          </cell>
          <cell r="E21">
            <v>1026.09695349136</v>
          </cell>
        </row>
        <row r="22">
          <cell r="D22">
            <v>1168.0118851667</v>
          </cell>
          <cell r="E22">
            <v>1180.2590372242</v>
          </cell>
        </row>
        <row r="23">
          <cell r="D23">
            <v>1328.0713552525499</v>
          </cell>
          <cell r="E23">
            <v>1347.45569327204</v>
          </cell>
        </row>
        <row r="24">
          <cell r="D24">
            <v>966.54171351846503</v>
          </cell>
          <cell r="E24">
            <v>982.00335336408511</v>
          </cell>
        </row>
        <row r="25">
          <cell r="D25">
            <v>1205.5310699654101</v>
          </cell>
          <cell r="E25">
            <v>1204.0537149003701</v>
          </cell>
        </row>
        <row r="26">
          <cell r="D26">
            <v>1373.70014887974</v>
          </cell>
          <cell r="E26">
            <v>1381.0578406394902</v>
          </cell>
        </row>
        <row r="27">
          <cell r="D27">
            <v>974.42694005301303</v>
          </cell>
          <cell r="E27">
            <v>976.32706711748199</v>
          </cell>
        </row>
        <row r="28">
          <cell r="D28">
            <v>1249.1361361209401</v>
          </cell>
          <cell r="E28">
            <v>1267.21539810029</v>
          </cell>
        </row>
        <row r="29">
          <cell r="D29">
            <v>1418.3216987246901</v>
          </cell>
          <cell r="E29">
            <v>1455.2462021471301</v>
          </cell>
        </row>
        <row r="30">
          <cell r="D30">
            <v>977.00727999840797</v>
          </cell>
          <cell r="E30">
            <v>987.74682012001006</v>
          </cell>
        </row>
        <row r="31">
          <cell r="D31">
            <v>1239.7543394827601</v>
          </cell>
          <cell r="E31">
            <v>1253.7823119896902</v>
          </cell>
        </row>
        <row r="32">
          <cell r="D32">
            <v>1421.1272173864402</v>
          </cell>
          <cell r="E32">
            <v>1460.7360453998799</v>
          </cell>
        </row>
        <row r="33">
          <cell r="D33">
            <v>948.78080642988596</v>
          </cell>
          <cell r="E33">
            <v>949.05054409420904</v>
          </cell>
        </row>
        <row r="34">
          <cell r="D34">
            <v>1319.0017028042801</v>
          </cell>
          <cell r="E34">
            <v>1384.9261148348501</v>
          </cell>
        </row>
        <row r="35">
          <cell r="D35">
            <v>1465.05348083845</v>
          </cell>
          <cell r="E35">
            <v>1568.8957003535299</v>
          </cell>
        </row>
        <row r="36">
          <cell r="D36">
            <v>1004.74086104784</v>
          </cell>
          <cell r="E36">
            <v>1023.8968062201001</v>
          </cell>
        </row>
        <row r="37">
          <cell r="D37">
            <v>1437.1962203286701</v>
          </cell>
          <cell r="E37">
            <v>1428.69767810026</v>
          </cell>
        </row>
        <row r="38">
          <cell r="D38">
            <v>1642.7120894160601</v>
          </cell>
          <cell r="E38">
            <v>1640.2271227364201</v>
          </cell>
        </row>
        <row r="39">
          <cell r="D39">
            <v>1025.41305301645</v>
          </cell>
          <cell r="E39">
            <v>1025.9002298850601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q35"/>
      <sheetName val="Macro1"/>
    </sheetNames>
    <sheetDataSet>
      <sheetData sheetId="0">
        <row r="7">
          <cell r="C7">
            <v>1084.5540077386001</v>
          </cell>
          <cell r="D7">
            <v>1095.58619281857</v>
          </cell>
        </row>
        <row r="8">
          <cell r="C8">
            <v>1196.1606364646002</v>
          </cell>
          <cell r="D8">
            <v>1213.0207353340002</v>
          </cell>
        </row>
        <row r="9">
          <cell r="C9">
            <v>946.68748534099802</v>
          </cell>
          <cell r="D9">
            <v>956.51135558425801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q35"/>
      <sheetName val="Macro1"/>
    </sheetNames>
    <sheetDataSet>
      <sheetData sheetId="0">
        <row r="8">
          <cell r="D8">
            <v>2435.8050489590601</v>
          </cell>
          <cell r="E8">
            <v>2420.8537584682304</v>
          </cell>
        </row>
        <row r="9">
          <cell r="D9">
            <v>2780.7846911571901</v>
          </cell>
          <cell r="E9">
            <v>2764.7737582655304</v>
          </cell>
        </row>
        <row r="10">
          <cell r="D10">
            <v>1979.4957915259301</v>
          </cell>
          <cell r="E10">
            <v>1973.1366082514301</v>
          </cell>
        </row>
        <row r="11">
          <cell r="D11">
            <v>1705.86293248782</v>
          </cell>
          <cell r="E11">
            <v>1709.9792511394601</v>
          </cell>
        </row>
        <row r="12">
          <cell r="D12">
            <v>1863.16589641322</v>
          </cell>
          <cell r="E12">
            <v>1864.00339933543</v>
          </cell>
        </row>
        <row r="13">
          <cell r="D13">
            <v>1513.0893738813202</v>
          </cell>
          <cell r="E13">
            <v>1530.37116297174</v>
          </cell>
        </row>
        <row r="14">
          <cell r="D14">
            <v>1484.26260649149</v>
          </cell>
          <cell r="E14">
            <v>1512.2062701518</v>
          </cell>
        </row>
        <row r="15">
          <cell r="D15">
            <v>1534.42535310209</v>
          </cell>
          <cell r="E15">
            <v>1567.8933612318203</v>
          </cell>
        </row>
        <row r="16">
          <cell r="D16">
            <v>1387.1732531421103</v>
          </cell>
          <cell r="E16">
            <v>1409.6016973457299</v>
          </cell>
        </row>
        <row r="17">
          <cell r="D17">
            <v>1422.1290510983902</v>
          </cell>
          <cell r="E17">
            <v>1431.60349900913</v>
          </cell>
        </row>
        <row r="18">
          <cell r="D18">
            <v>1566.7254839404102</v>
          </cell>
          <cell r="E18">
            <v>1580.8575366521902</v>
          </cell>
        </row>
        <row r="19">
          <cell r="D19">
            <v>1259.4066747415</v>
          </cell>
          <cell r="E19">
            <v>1272.2597067232302</v>
          </cell>
        </row>
        <row r="20">
          <cell r="D20">
            <v>879.35587077535001</v>
          </cell>
          <cell r="E20">
            <v>884.87176060150205</v>
          </cell>
        </row>
        <row r="21">
          <cell r="D21">
            <v>928.30093630322006</v>
          </cell>
          <cell r="E21">
            <v>938.97186352964309</v>
          </cell>
        </row>
        <row r="22">
          <cell r="D22">
            <v>802.10984377294903</v>
          </cell>
          <cell r="E22">
            <v>804.88864671444298</v>
          </cell>
        </row>
        <row r="23">
          <cell r="D23">
            <v>705.42741485382203</v>
          </cell>
          <cell r="E23">
            <v>707.76427880113613</v>
          </cell>
        </row>
        <row r="24">
          <cell r="D24">
            <v>780.14667176740602</v>
          </cell>
          <cell r="E24">
            <v>780.63848038193009</v>
          </cell>
        </row>
        <row r="25">
          <cell r="D25">
            <v>650.36545387830404</v>
          </cell>
          <cell r="E25">
            <v>653.3630876000351</v>
          </cell>
        </row>
        <row r="26">
          <cell r="D26">
            <v>655.48570767594606</v>
          </cell>
          <cell r="E26">
            <v>656.95063685453499</v>
          </cell>
        </row>
        <row r="27">
          <cell r="D27">
            <v>707.475437492791</v>
          </cell>
          <cell r="E27">
            <v>712.66488192618601</v>
          </cell>
        </row>
        <row r="28">
          <cell r="D28">
            <v>598.51926080812507</v>
          </cell>
          <cell r="E28">
            <v>600.05345793346896</v>
          </cell>
        </row>
        <row r="29">
          <cell r="D29">
            <v>642.52889833805807</v>
          </cell>
          <cell r="E29">
            <v>652.29557046480909</v>
          </cell>
        </row>
        <row r="30">
          <cell r="D30">
            <v>670.33032558139507</v>
          </cell>
          <cell r="E30">
            <v>681.351428093148</v>
          </cell>
        </row>
        <row r="31">
          <cell r="D31">
            <v>614.84620483097103</v>
          </cell>
          <cell r="E31">
            <v>623.28611587743706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q36"/>
      <sheetName val="Macro1"/>
    </sheetNames>
    <sheetDataSet>
      <sheetData sheetId="0">
        <row r="7">
          <cell r="C7">
            <v>949.58717752611403</v>
          </cell>
          <cell r="D7">
            <v>955.64682588255505</v>
          </cell>
        </row>
        <row r="8">
          <cell r="C8">
            <v>1898.3750974613099</v>
          </cell>
          <cell r="D8">
            <v>1908.18202827296</v>
          </cell>
        </row>
        <row r="9">
          <cell r="C9">
            <v>1170.9185503609099</v>
          </cell>
          <cell r="D9">
            <v>1144.29696067706</v>
          </cell>
        </row>
        <row r="10">
          <cell r="C10">
            <v>1970.93746177712</v>
          </cell>
          <cell r="D10">
            <v>1974.4607654846202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Q17"/>
      <sheetName val="Macro1"/>
    </sheetNames>
    <sheetDataSet>
      <sheetData sheetId="0">
        <row r="7">
          <cell r="D7">
            <v>1207</v>
          </cell>
        </row>
        <row r="8">
          <cell r="C8">
            <v>1404</v>
          </cell>
          <cell r="D8">
            <v>785</v>
          </cell>
        </row>
        <row r="9">
          <cell r="D9">
            <v>422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q20"/>
      <sheetName val="Macro1"/>
    </sheetNames>
    <sheetDataSet>
      <sheetData sheetId="0">
        <row r="7">
          <cell r="B7">
            <v>2038354</v>
          </cell>
          <cell r="C7">
            <v>1910957</v>
          </cell>
        </row>
        <row r="8">
          <cell r="B8">
            <v>14307</v>
          </cell>
          <cell r="C8">
            <v>10456</v>
          </cell>
        </row>
        <row r="9">
          <cell r="B9">
            <v>312411</v>
          </cell>
          <cell r="C9">
            <v>275374</v>
          </cell>
        </row>
        <row r="14">
          <cell r="B14">
            <v>290371</v>
          </cell>
          <cell r="C14">
            <v>273272</v>
          </cell>
        </row>
        <row r="15">
          <cell r="B15">
            <v>270125</v>
          </cell>
          <cell r="C15">
            <v>259037</v>
          </cell>
        </row>
        <row r="16">
          <cell r="B16">
            <v>155939</v>
          </cell>
          <cell r="C16">
            <v>149231</v>
          </cell>
        </row>
        <row r="17">
          <cell r="B17">
            <v>46762</v>
          </cell>
          <cell r="C17">
            <v>45270</v>
          </cell>
        </row>
        <row r="18">
          <cell r="B18">
            <v>13672</v>
          </cell>
          <cell r="C18">
            <v>13195</v>
          </cell>
        </row>
        <row r="19">
          <cell r="B19">
            <v>11725</v>
          </cell>
          <cell r="C19">
            <v>11182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rie2002-2012"/>
      <sheetName val="2009"/>
      <sheetName val="2008"/>
      <sheetName val="2007"/>
      <sheetName val="2006"/>
      <sheetName val="2005"/>
      <sheetName val="2004"/>
      <sheetName val="2003"/>
      <sheetName val="2002"/>
      <sheetName val="2002-confirmacao SISED"/>
    </sheetNames>
    <sheetDataSet>
      <sheetData sheetId="0">
        <row r="8">
          <cell r="A8" t="str">
            <v>&gt;RMMG e &lt;= 599,99 Euros</v>
          </cell>
          <cell r="B8">
            <v>1084333</v>
          </cell>
          <cell r="C8">
            <v>1028296</v>
          </cell>
          <cell r="D8">
            <v>996688</v>
          </cell>
          <cell r="E8">
            <v>1006065</v>
          </cell>
          <cell r="F8">
            <v>971373</v>
          </cell>
          <cell r="G8">
            <v>900303</v>
          </cell>
          <cell r="H8">
            <v>789983</v>
          </cell>
          <cell r="I8">
            <v>643090</v>
          </cell>
          <cell r="J8">
            <v>585183</v>
          </cell>
          <cell r="K8">
            <v>541335</v>
          </cell>
          <cell r="L8">
            <v>513855</v>
          </cell>
        </row>
        <row r="9">
          <cell r="A9" t="str">
            <v>600,00 - 749,99 Euros</v>
          </cell>
          <cell r="B9">
            <v>222096</v>
          </cell>
          <cell r="C9">
            <v>233031</v>
          </cell>
          <cell r="D9">
            <v>253458</v>
          </cell>
          <cell r="E9">
            <v>279470</v>
          </cell>
          <cell r="F9">
            <v>297082</v>
          </cell>
          <cell r="G9">
            <v>322620</v>
          </cell>
          <cell r="H9">
            <v>367046</v>
          </cell>
          <cell r="I9">
            <v>360858</v>
          </cell>
          <cell r="J9">
            <v>369891</v>
          </cell>
          <cell r="K9">
            <v>381707</v>
          </cell>
          <cell r="L9">
            <v>360085</v>
          </cell>
        </row>
        <row r="23">
          <cell r="A23" t="str">
            <v>&gt;RMMG e &lt;= 599,99 Euros</v>
          </cell>
          <cell r="B23">
            <v>909900</v>
          </cell>
          <cell r="C23">
            <v>849979</v>
          </cell>
          <cell r="D23">
            <v>819869</v>
          </cell>
          <cell r="E23">
            <v>809976</v>
          </cell>
          <cell r="F23">
            <v>758243</v>
          </cell>
          <cell r="G23">
            <v>688488</v>
          </cell>
          <cell r="H23">
            <v>599986</v>
          </cell>
          <cell r="I23">
            <v>505974</v>
          </cell>
          <cell r="J23">
            <v>419743</v>
          </cell>
          <cell r="K23">
            <v>368199</v>
          </cell>
          <cell r="L23">
            <v>337500</v>
          </cell>
        </row>
        <row r="24">
          <cell r="A24" t="str">
            <v>600,00 - 749,99 Euros</v>
          </cell>
          <cell r="B24">
            <v>286162</v>
          </cell>
          <cell r="C24">
            <v>302743</v>
          </cell>
          <cell r="D24">
            <v>318681</v>
          </cell>
          <cell r="E24">
            <v>353832</v>
          </cell>
          <cell r="F24">
            <v>373009</v>
          </cell>
          <cell r="G24">
            <v>403847</v>
          </cell>
          <cell r="H24">
            <v>431331</v>
          </cell>
          <cell r="I24">
            <v>422660</v>
          </cell>
          <cell r="J24">
            <v>464929</v>
          </cell>
          <cell r="K24">
            <v>478179</v>
          </cell>
          <cell r="L24">
            <v>451076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q22"/>
      <sheetName val="Macro1"/>
    </sheetNames>
    <sheetDataSet>
      <sheetData sheetId="0">
        <row r="7">
          <cell r="D7">
            <v>906.10728754671709</v>
          </cell>
          <cell r="E7">
            <v>915.01247006081212</v>
          </cell>
        </row>
        <row r="8">
          <cell r="D8">
            <v>709.68807892125403</v>
          </cell>
          <cell r="E8">
            <v>709.31408527707606</v>
          </cell>
        </row>
        <row r="9">
          <cell r="D9">
            <v>881.03848512289801</v>
          </cell>
          <cell r="E9">
            <v>909.41963441491703</v>
          </cell>
        </row>
        <row r="10">
          <cell r="D10">
            <v>831.10316317840102</v>
          </cell>
          <cell r="E10">
            <v>836.46267618588308</v>
          </cell>
        </row>
        <row r="11">
          <cell r="D11">
            <v>738.31819998681908</v>
          </cell>
          <cell r="E11">
            <v>744.16280577029306</v>
          </cell>
        </row>
        <row r="12">
          <cell r="D12">
            <v>1099.3502372915002</v>
          </cell>
          <cell r="E12">
            <v>1097.20380053083</v>
          </cell>
        </row>
        <row r="13">
          <cell r="D13">
            <v>1750.8027872860603</v>
          </cell>
          <cell r="E13">
            <v>1789.22683823529</v>
          </cell>
        </row>
        <row r="14">
          <cell r="D14">
            <v>673.34767975614102</v>
          </cell>
          <cell r="E14">
            <v>682.25763422869807</v>
          </cell>
        </row>
        <row r="15">
          <cell r="D15">
            <v>583.15684339874997</v>
          </cell>
          <cell r="E15">
            <v>583.49531784998408</v>
          </cell>
        </row>
        <row r="16">
          <cell r="D16">
            <v>602.44631787439607</v>
          </cell>
          <cell r="E16">
            <v>606.16544097952897</v>
          </cell>
        </row>
        <row r="17">
          <cell r="D17">
            <v>797.07819935691305</v>
          </cell>
          <cell r="E17">
            <v>801.81164399956504</v>
          </cell>
        </row>
        <row r="18">
          <cell r="D18">
            <v>1106.7077675354901</v>
          </cell>
          <cell r="E18">
            <v>1109.00273121074</v>
          </cell>
        </row>
        <row r="19">
          <cell r="D19">
            <v>874.664460896945</v>
          </cell>
          <cell r="E19">
            <v>873.89827780429607</v>
          </cell>
        </row>
        <row r="20">
          <cell r="D20">
            <v>2458.6039447629</v>
          </cell>
          <cell r="E20">
            <v>2705.3212022471903</v>
          </cell>
        </row>
        <row r="21">
          <cell r="D21">
            <v>1301.3907729282803</v>
          </cell>
          <cell r="E21">
            <v>1303.7961942388499</v>
          </cell>
        </row>
        <row r="22">
          <cell r="D22">
            <v>1573.9513191881902</v>
          </cell>
          <cell r="E22">
            <v>1553.32970737198</v>
          </cell>
        </row>
        <row r="23">
          <cell r="D23">
            <v>893.99426756670607</v>
          </cell>
          <cell r="E23">
            <v>904.24493161705607</v>
          </cell>
        </row>
        <row r="24">
          <cell r="D24">
            <v>872.98658462703509</v>
          </cell>
          <cell r="E24">
            <v>875.08232725595906</v>
          </cell>
        </row>
        <row r="25">
          <cell r="D25">
            <v>990.77504364000606</v>
          </cell>
          <cell r="E25">
            <v>1021.6042002479901</v>
          </cell>
        </row>
        <row r="26">
          <cell r="D26">
            <v>840.03643184101804</v>
          </cell>
          <cell r="E26">
            <v>850.34830979133199</v>
          </cell>
        </row>
        <row r="27">
          <cell r="D27">
            <v>1138.3426639430099</v>
          </cell>
          <cell r="E27">
            <v>1199.1037039990902</v>
          </cell>
        </row>
        <row r="28">
          <cell r="D28">
            <v>968.48703631158708</v>
          </cell>
          <cell r="E28">
            <v>977.74065492789407</v>
          </cell>
        </row>
        <row r="29">
          <cell r="D29">
            <v>944.56601858289605</v>
          </cell>
          <cell r="E29">
            <v>940.94041107547309</v>
          </cell>
        </row>
        <row r="30">
          <cell r="D30">
            <v>1013.2524508210701</v>
          </cell>
          <cell r="E30">
            <v>1032.9870175670301</v>
          </cell>
        </row>
        <row r="31">
          <cell r="D31">
            <v>900.528058918483</v>
          </cell>
          <cell r="E31">
            <v>895.88049443207103</v>
          </cell>
        </row>
        <row r="32">
          <cell r="D32">
            <v>645.58889594996697</v>
          </cell>
          <cell r="E32">
            <v>646.85553878245605</v>
          </cell>
        </row>
        <row r="33">
          <cell r="D33">
            <v>775.44992060627908</v>
          </cell>
          <cell r="E33">
            <v>784.50699154147208</v>
          </cell>
        </row>
        <row r="34">
          <cell r="D34">
            <v>1141.4185383502199</v>
          </cell>
          <cell r="E34">
            <v>1055.4868888374601</v>
          </cell>
        </row>
        <row r="35">
          <cell r="D35">
            <v>2276.4465609081599</v>
          </cell>
          <cell r="E35">
            <v>2347.4893993855603</v>
          </cell>
        </row>
        <row r="36">
          <cell r="D36">
            <v>886.87575581395311</v>
          </cell>
          <cell r="E36">
            <v>879.21199829738896</v>
          </cell>
        </row>
        <row r="37">
          <cell r="D37">
            <v>795.19835195089502</v>
          </cell>
          <cell r="E37">
            <v>806.69803934794004</v>
          </cell>
        </row>
        <row r="38">
          <cell r="D38">
            <v>860.81717438761814</v>
          </cell>
          <cell r="E38">
            <v>865.27399656330908</v>
          </cell>
        </row>
        <row r="39">
          <cell r="D39">
            <v>981.02985871697308</v>
          </cell>
          <cell r="E39">
            <v>995.08957381331709</v>
          </cell>
        </row>
        <row r="40">
          <cell r="D40">
            <v>658.46110518959802</v>
          </cell>
          <cell r="E40">
            <v>665.14247539857013</v>
          </cell>
        </row>
        <row r="41">
          <cell r="D41">
            <v>1539.4262208725402</v>
          </cell>
          <cell r="E41">
            <v>1523.06483792322</v>
          </cell>
        </row>
        <row r="42">
          <cell r="D42">
            <v>1580.53056639897</v>
          </cell>
          <cell r="E42">
            <v>1580.93139130435</v>
          </cell>
        </row>
        <row r="43">
          <cell r="D43">
            <v>987.79830662356403</v>
          </cell>
          <cell r="E43">
            <v>974.00191556895709</v>
          </cell>
        </row>
        <row r="44">
          <cell r="D44">
            <v>1220.5550409380601</v>
          </cell>
          <cell r="E44">
            <v>1203.5435557061401</v>
          </cell>
        </row>
        <row r="45">
          <cell r="D45">
            <v>754.7893907013671</v>
          </cell>
          <cell r="E45">
            <v>778.43652847668909</v>
          </cell>
        </row>
        <row r="46">
          <cell r="D46">
            <v>882.87234794321796</v>
          </cell>
          <cell r="E46">
            <v>898.74943544951009</v>
          </cell>
        </row>
        <row r="47">
          <cell r="D47">
            <v>1115.4416407116501</v>
          </cell>
          <cell r="E47">
            <v>1129.3833492752599</v>
          </cell>
        </row>
        <row r="48">
          <cell r="D48">
            <v>809.35715825234013</v>
          </cell>
          <cell r="E48">
            <v>814.83935037014112</v>
          </cell>
        </row>
        <row r="49">
          <cell r="D49">
            <v>1470.5818160824301</v>
          </cell>
          <cell r="E49">
            <v>1516.9304159477399</v>
          </cell>
        </row>
        <row r="50">
          <cell r="D50">
            <v>826.15121887716407</v>
          </cell>
          <cell r="E50">
            <v>845.17285477785504</v>
          </cell>
        </row>
        <row r="51">
          <cell r="D51">
            <v>1626.5571052631599</v>
          </cell>
          <cell r="E51">
            <v>1975.48822222222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q23"/>
      <sheetName val="Macro1"/>
    </sheetNames>
    <sheetDataSet>
      <sheetData sheetId="0">
        <row r="7">
          <cell r="C7">
            <v>906.10728754671709</v>
          </cell>
          <cell r="D7">
            <v>915.01247006081212</v>
          </cell>
        </row>
        <row r="8">
          <cell r="C8">
            <v>985.22802549054211</v>
          </cell>
          <cell r="D8">
            <v>999.85354294571812</v>
          </cell>
        </row>
        <row r="9">
          <cell r="C9">
            <v>808.37025244079109</v>
          </cell>
          <cell r="D9">
            <v>814.53727639534998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q23"/>
      <sheetName val="Macro1"/>
    </sheetNames>
    <sheetDataSet>
      <sheetData sheetId="0">
        <row r="7">
          <cell r="D7">
            <v>688.72333405066104</v>
          </cell>
          <cell r="E7">
            <v>693.31185570240609</v>
          </cell>
        </row>
        <row r="8">
          <cell r="D8">
            <v>732.10826324534798</v>
          </cell>
          <cell r="E8">
            <v>736.19934826013503</v>
          </cell>
        </row>
        <row r="9">
          <cell r="D9">
            <v>644.62153078391805</v>
          </cell>
          <cell r="E9">
            <v>649.98606976793599</v>
          </cell>
        </row>
        <row r="10">
          <cell r="D10">
            <v>787.13249864449415</v>
          </cell>
          <cell r="E10">
            <v>795.92183281039206</v>
          </cell>
        </row>
        <row r="11">
          <cell r="D11">
            <v>824.367640959445</v>
          </cell>
          <cell r="E11">
            <v>837.09259699746508</v>
          </cell>
        </row>
        <row r="12">
          <cell r="D12">
            <v>740.5587233655491</v>
          </cell>
          <cell r="E12">
            <v>746.56635720330405</v>
          </cell>
        </row>
        <row r="13">
          <cell r="D13">
            <v>834.90446944899099</v>
          </cell>
          <cell r="E13">
            <v>840.06820612425304</v>
          </cell>
        </row>
        <row r="14">
          <cell r="D14">
            <v>887.1796201271161</v>
          </cell>
          <cell r="E14">
            <v>897.24773638381396</v>
          </cell>
        </row>
        <row r="15">
          <cell r="D15">
            <v>765.90968465544904</v>
          </cell>
          <cell r="E15">
            <v>767.17754657682099</v>
          </cell>
        </row>
        <row r="16">
          <cell r="D16">
            <v>915.50646686648508</v>
          </cell>
          <cell r="E16">
            <v>920.82799670903</v>
          </cell>
        </row>
        <row r="17">
          <cell r="D17">
            <v>1002.7861659594801</v>
          </cell>
          <cell r="E17">
            <v>1017.1927624921</v>
          </cell>
        </row>
        <row r="18">
          <cell r="D18">
            <v>808.12100685657617</v>
          </cell>
          <cell r="E18">
            <v>809.306602837323</v>
          </cell>
        </row>
        <row r="19">
          <cell r="D19">
            <v>975.44688214210407</v>
          </cell>
          <cell r="E19">
            <v>970.74764928367301</v>
          </cell>
        </row>
        <row r="20">
          <cell r="D20">
            <v>1095.2043701929401</v>
          </cell>
          <cell r="E20">
            <v>1093.27177615302</v>
          </cell>
        </row>
        <row r="21">
          <cell r="D21">
            <v>833.60061669261199</v>
          </cell>
          <cell r="E21">
            <v>833.46375253317001</v>
          </cell>
        </row>
        <row r="22">
          <cell r="D22">
            <v>1097.85438043095</v>
          </cell>
          <cell r="E22">
            <v>1130.61492767204</v>
          </cell>
        </row>
        <row r="23">
          <cell r="D23">
            <v>1213.9047432024201</v>
          </cell>
          <cell r="E23">
            <v>1270.5372532188799</v>
          </cell>
        </row>
        <row r="24">
          <cell r="D24">
            <v>939.21475749684703</v>
          </cell>
          <cell r="E24">
            <v>949.71238912762306</v>
          </cell>
        </row>
        <row r="25">
          <cell r="D25">
            <v>1076.4972942341499</v>
          </cell>
          <cell r="E25">
            <v>1091.2504342150901</v>
          </cell>
        </row>
        <row r="26">
          <cell r="D26">
            <v>1159.4315072552401</v>
          </cell>
          <cell r="E26">
            <v>1172.81920769267</v>
          </cell>
        </row>
        <row r="27">
          <cell r="D27">
            <v>959.66180167644006</v>
          </cell>
          <cell r="E27">
            <v>973.56629150978608</v>
          </cell>
        </row>
        <row r="28">
          <cell r="D28">
            <v>1126.56370900553</v>
          </cell>
          <cell r="E28">
            <v>1172.3180161164</v>
          </cell>
        </row>
        <row r="29">
          <cell r="D29">
            <v>1227.46893862861</v>
          </cell>
          <cell r="E29">
            <v>1277.8724927514102</v>
          </cell>
        </row>
        <row r="30">
          <cell r="D30">
            <v>975.33953917486804</v>
          </cell>
          <cell r="E30">
            <v>1022.46187455993</v>
          </cell>
        </row>
        <row r="31">
          <cell r="D31">
            <v>1106.2147613140799</v>
          </cell>
          <cell r="E31">
            <v>1097.6542684477299</v>
          </cell>
        </row>
        <row r="32">
          <cell r="D32">
            <v>1186.2172224613601</v>
          </cell>
          <cell r="E32">
            <v>1182.9806422514102</v>
          </cell>
        </row>
        <row r="33">
          <cell r="D33">
            <v>990.77143123341307</v>
          </cell>
          <cell r="E33">
            <v>979.46621914705804</v>
          </cell>
        </row>
        <row r="34">
          <cell r="D34">
            <v>1132.54645433924</v>
          </cell>
          <cell r="E34">
            <v>1157.2010543588701</v>
          </cell>
        </row>
        <row r="35">
          <cell r="D35">
            <v>1256.9288808702202</v>
          </cell>
          <cell r="E35">
            <v>1265.15645413027</v>
          </cell>
        </row>
        <row r="36">
          <cell r="D36">
            <v>982.1955306594781</v>
          </cell>
          <cell r="E36">
            <v>1023.9925668171201</v>
          </cell>
        </row>
        <row r="37">
          <cell r="D37">
            <v>1007.4717075641701</v>
          </cell>
          <cell r="E37">
            <v>1025.5917487991098</v>
          </cell>
        </row>
        <row r="38">
          <cell r="D38">
            <v>1074.4908720794799</v>
          </cell>
          <cell r="E38">
            <v>1127.56244502103</v>
          </cell>
        </row>
        <row r="39">
          <cell r="D39">
            <v>925.70766045597713</v>
          </cell>
          <cell r="E39">
            <v>918.42306533547401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q24"/>
      <sheetName val="Macro1"/>
    </sheetNames>
    <sheetDataSet>
      <sheetData sheetId="0">
        <row r="7">
          <cell r="C7">
            <v>906.10728754671709</v>
          </cell>
          <cell r="D7">
            <v>915.01247006081212</v>
          </cell>
        </row>
        <row r="8">
          <cell r="C8">
            <v>808.0001238283711</v>
          </cell>
          <cell r="D8">
            <v>814.04086857411801</v>
          </cell>
        </row>
        <row r="9">
          <cell r="C9">
            <v>751.98923734065204</v>
          </cell>
          <cell r="D9">
            <v>763.24835811452112</v>
          </cell>
        </row>
        <row r="10">
          <cell r="C10">
            <v>725.6252059877321</v>
          </cell>
          <cell r="D10">
            <v>733.04839275631207</v>
          </cell>
        </row>
        <row r="11">
          <cell r="C11">
            <v>706.57479207198401</v>
          </cell>
          <cell r="D11">
            <v>702.44470030298999</v>
          </cell>
        </row>
        <row r="12">
          <cell r="C12">
            <v>704.21783714039998</v>
          </cell>
          <cell r="D12">
            <v>710.93857245656704</v>
          </cell>
        </row>
        <row r="13">
          <cell r="C13">
            <v>806.48915283854308</v>
          </cell>
          <cell r="D13">
            <v>812.1180321302071</v>
          </cell>
        </row>
        <row r="14">
          <cell r="C14">
            <v>776.42734446984412</v>
          </cell>
          <cell r="D14">
            <v>782.2058064269321</v>
          </cell>
        </row>
        <row r="15">
          <cell r="C15">
            <v>790.97244797276903</v>
          </cell>
          <cell r="D15">
            <v>790.6002577683621</v>
          </cell>
        </row>
        <row r="16">
          <cell r="C16">
            <v>688.54669990462207</v>
          </cell>
          <cell r="D16">
            <v>694.57855928350602</v>
          </cell>
        </row>
        <row r="17">
          <cell r="C17">
            <v>787.052620836502</v>
          </cell>
          <cell r="D17">
            <v>792.19349937652498</v>
          </cell>
        </row>
        <row r="18">
          <cell r="C18">
            <v>1152.9884098877499</v>
          </cell>
          <cell r="D18">
            <v>1167.6580160847802</v>
          </cell>
        </row>
        <row r="19">
          <cell r="C19">
            <v>738.52790218068503</v>
          </cell>
          <cell r="D19">
            <v>755.4183697403181</v>
          </cell>
        </row>
        <row r="20">
          <cell r="C20">
            <v>862.28331073464005</v>
          </cell>
          <cell r="D20">
            <v>868.82706318074304</v>
          </cell>
        </row>
        <row r="21">
          <cell r="C21">
            <v>779.59349842271308</v>
          </cell>
          <cell r="D21">
            <v>783.44995652838213</v>
          </cell>
        </row>
        <row r="22">
          <cell r="C22">
            <v>941.70941589217011</v>
          </cell>
          <cell r="D22">
            <v>963.98564243242708</v>
          </cell>
        </row>
        <row r="23">
          <cell r="C23">
            <v>719.72927507447901</v>
          </cell>
          <cell r="D23">
            <v>722.48055520348305</v>
          </cell>
        </row>
        <row r="24">
          <cell r="C24">
            <v>718.46586308562212</v>
          </cell>
          <cell r="D24">
            <v>730.93516690729302</v>
          </cell>
        </row>
        <row r="25">
          <cell r="C25">
            <v>732.39906747234102</v>
          </cell>
          <cell r="D25">
            <v>739.66164531367804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separad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 enableFormatConditionsCalculation="0">
    <tabColor indexed="43"/>
  </sheetPr>
  <dimension ref="A1:EO38"/>
  <sheetViews>
    <sheetView tabSelected="1" workbookViewId="0"/>
  </sheetViews>
  <sheetFormatPr defaultRowHeight="12.75"/>
  <cols>
    <col min="1" max="1" width="136.7109375" style="2" bestFit="1" customWidth="1"/>
  </cols>
  <sheetData>
    <row r="1" spans="1:1" ht="15.75">
      <c r="A1" s="1" t="s">
        <v>27</v>
      </c>
    </row>
    <row r="3" spans="1:1" s="160" customFormat="1">
      <c r="A3" s="159" t="s">
        <v>221</v>
      </c>
    </row>
    <row r="4" spans="1:1" s="160" customFormat="1">
      <c r="A4" s="159" t="s">
        <v>222</v>
      </c>
    </row>
    <row r="5" spans="1:1" s="160" customFormat="1">
      <c r="A5" s="159" t="s">
        <v>28</v>
      </c>
    </row>
    <row r="6" spans="1:1" s="160" customFormat="1">
      <c r="A6" s="159" t="s">
        <v>29</v>
      </c>
    </row>
    <row r="7" spans="1:1" s="160" customFormat="1">
      <c r="A7" s="159" t="s">
        <v>223</v>
      </c>
    </row>
    <row r="8" spans="1:1" s="160" customFormat="1">
      <c r="A8" s="159" t="s">
        <v>224</v>
      </c>
    </row>
    <row r="9" spans="1:1" s="160" customFormat="1">
      <c r="A9" s="159" t="s">
        <v>30</v>
      </c>
    </row>
    <row r="10" spans="1:1" s="160" customFormat="1">
      <c r="A10" s="159" t="s">
        <v>31</v>
      </c>
    </row>
    <row r="11" spans="1:1" s="155" customFormat="1">
      <c r="A11" s="156" t="s">
        <v>225</v>
      </c>
    </row>
    <row r="12" spans="1:1" s="155" customFormat="1">
      <c r="A12" s="156" t="s">
        <v>269</v>
      </c>
    </row>
    <row r="13" spans="1:1" s="155" customFormat="1">
      <c r="A13" s="156" t="s">
        <v>32</v>
      </c>
    </row>
    <row r="14" spans="1:1" s="155" customFormat="1">
      <c r="A14" s="156" t="s">
        <v>33</v>
      </c>
    </row>
    <row r="15" spans="1:1" s="155" customFormat="1">
      <c r="A15" s="156" t="s">
        <v>226</v>
      </c>
    </row>
    <row r="16" spans="1:1" s="155" customFormat="1">
      <c r="A16" s="156" t="s">
        <v>270</v>
      </c>
    </row>
    <row r="17" spans="1:145" s="155" customFormat="1">
      <c r="A17" s="156" t="s">
        <v>34</v>
      </c>
    </row>
    <row r="18" spans="1:145" s="155" customFormat="1">
      <c r="A18" s="156" t="s">
        <v>35</v>
      </c>
    </row>
    <row r="19" spans="1:145" s="155" customFormat="1">
      <c r="A19" s="156" t="s">
        <v>36</v>
      </c>
    </row>
    <row r="20" spans="1:145" s="155" customFormat="1">
      <c r="A20" s="156" t="s">
        <v>37</v>
      </c>
    </row>
    <row r="21" spans="1:145" s="155" customFormat="1">
      <c r="A21" s="156" t="s">
        <v>297</v>
      </c>
    </row>
    <row r="22" spans="1:145" s="157" customFormat="1">
      <c r="A22" s="157" t="s">
        <v>272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5"/>
      <c r="AS22" s="325"/>
      <c r="AT22" s="325"/>
      <c r="AU22" s="325"/>
      <c r="AV22" s="325"/>
      <c r="AW22" s="325"/>
      <c r="AX22" s="325"/>
      <c r="AY22" s="325"/>
      <c r="AZ22" s="325"/>
      <c r="BA22" s="325"/>
      <c r="BB22" s="325"/>
      <c r="BC22" s="325"/>
      <c r="BD22" s="325"/>
      <c r="BE22" s="325"/>
      <c r="BF22" s="325"/>
      <c r="BG22" s="325"/>
      <c r="BH22" s="325"/>
      <c r="BI22" s="325"/>
      <c r="BJ22" s="325"/>
      <c r="BK22" s="325"/>
      <c r="BL22" s="325"/>
      <c r="BM22" s="325"/>
      <c r="BN22" s="325"/>
      <c r="BO22" s="325"/>
      <c r="BP22" s="325"/>
      <c r="BQ22" s="325"/>
      <c r="BR22" s="325"/>
      <c r="BS22" s="325"/>
      <c r="BT22" s="325"/>
      <c r="BU22" s="325"/>
      <c r="BV22" s="325"/>
      <c r="BW22" s="325"/>
      <c r="BX22" s="325"/>
      <c r="BY22" s="325"/>
      <c r="BZ22" s="325"/>
      <c r="CA22" s="325"/>
      <c r="CB22" s="325"/>
      <c r="CC22" s="325"/>
      <c r="CD22" s="325"/>
      <c r="CE22" s="325"/>
      <c r="CF22" s="325"/>
      <c r="CG22" s="325"/>
      <c r="CH22" s="325"/>
      <c r="CI22" s="325"/>
      <c r="CJ22" s="325"/>
      <c r="CK22" s="325"/>
      <c r="CL22" s="325"/>
      <c r="CM22" s="325"/>
      <c r="CN22" s="325"/>
      <c r="CO22" s="325"/>
      <c r="CP22" s="325"/>
      <c r="CQ22" s="325"/>
      <c r="CR22" s="325"/>
      <c r="CS22" s="325"/>
      <c r="CT22" s="325"/>
      <c r="CU22" s="325"/>
      <c r="CV22" s="325"/>
      <c r="CW22" s="325"/>
      <c r="CX22" s="325"/>
      <c r="CY22" s="325"/>
      <c r="CZ22" s="325"/>
      <c r="DA22" s="325"/>
      <c r="DB22" s="325"/>
      <c r="DC22" s="325"/>
      <c r="DD22" s="325"/>
      <c r="DE22" s="325"/>
      <c r="DF22" s="325"/>
      <c r="DG22" s="325"/>
      <c r="DH22" s="325"/>
      <c r="DI22" s="325"/>
      <c r="DJ22" s="325"/>
      <c r="DK22" s="325"/>
      <c r="DL22" s="325"/>
      <c r="DM22" s="325"/>
      <c r="DN22" s="325"/>
      <c r="DO22" s="325"/>
      <c r="DP22" s="325"/>
      <c r="DQ22" s="325"/>
      <c r="DR22" s="325"/>
      <c r="DS22" s="325"/>
      <c r="DT22" s="325"/>
      <c r="DU22" s="325"/>
      <c r="DV22" s="325"/>
      <c r="DW22" s="325"/>
      <c r="DX22" s="325"/>
      <c r="DY22" s="325"/>
      <c r="DZ22" s="325"/>
      <c r="EA22" s="325"/>
      <c r="EB22" s="325"/>
      <c r="EC22" s="325"/>
      <c r="ED22" s="325"/>
      <c r="EE22" s="325"/>
      <c r="EF22" s="325"/>
      <c r="EG22" s="325"/>
      <c r="EH22" s="325"/>
      <c r="EI22" s="325"/>
      <c r="EJ22" s="325"/>
      <c r="EK22" s="325"/>
      <c r="EL22" s="325"/>
      <c r="EM22" s="325"/>
      <c r="EN22" s="325"/>
      <c r="EO22" s="325"/>
    </row>
    <row r="23" spans="1:145" s="155" customFormat="1">
      <c r="A23" s="157" t="s">
        <v>275</v>
      </c>
    </row>
    <row r="24" spans="1:145" s="155" customFormat="1">
      <c r="A24" s="157" t="s">
        <v>276</v>
      </c>
    </row>
    <row r="25" spans="1:145" s="155" customFormat="1">
      <c r="A25" s="157" t="s">
        <v>277</v>
      </c>
    </row>
    <row r="26" spans="1:145" s="155" customFormat="1">
      <c r="A26" s="157" t="s">
        <v>278</v>
      </c>
    </row>
    <row r="27" spans="1:145" s="155" customFormat="1">
      <c r="A27" s="157" t="s">
        <v>279</v>
      </c>
    </row>
    <row r="28" spans="1:145" s="155" customFormat="1">
      <c r="A28" s="157" t="s">
        <v>280</v>
      </c>
    </row>
    <row r="29" spans="1:145" s="326" customFormat="1">
      <c r="A29" s="157" t="s">
        <v>296</v>
      </c>
    </row>
    <row r="30" spans="1:145" s="160" customFormat="1" ht="16.5" customHeight="1">
      <c r="A30" s="312" t="s">
        <v>273</v>
      </c>
    </row>
    <row r="31" spans="1:145" s="160" customFormat="1">
      <c r="A31" s="312" t="s">
        <v>274</v>
      </c>
    </row>
    <row r="32" spans="1:145" s="160" customFormat="1">
      <c r="A32" s="312" t="s">
        <v>263</v>
      </c>
    </row>
    <row r="33" spans="1:1" s="160" customFormat="1">
      <c r="A33" s="312" t="s">
        <v>268</v>
      </c>
    </row>
    <row r="34" spans="1:1" s="160" customFormat="1">
      <c r="A34" s="312" t="s">
        <v>264</v>
      </c>
    </row>
    <row r="35" spans="1:1" s="160" customFormat="1">
      <c r="A35" s="312" t="s">
        <v>265</v>
      </c>
    </row>
    <row r="36" spans="1:1" s="160" customFormat="1">
      <c r="A36" s="312" t="s">
        <v>266</v>
      </c>
    </row>
    <row r="37" spans="1:1" s="160" customFormat="1">
      <c r="A37" s="312" t="s">
        <v>267</v>
      </c>
    </row>
    <row r="38" spans="1:1" s="327" customFormat="1">
      <c r="A38" s="312" t="s">
        <v>295</v>
      </c>
    </row>
  </sheetData>
  <phoneticPr fontId="15" type="noConversion"/>
  <hyperlinks>
    <hyperlink ref="A3" location="'q1'!A1" display="Quadro 1 - Empresas por actividade económica (CAE-Rev. 2)"/>
    <hyperlink ref="A4" location="'q2'!A1" display="Quadro 2 - Empresas por actividade económica (CAE-Rev. 3) "/>
    <hyperlink ref="A5" location="'q3'!A1" display="Quadro 3 - Empresas por dimensão"/>
    <hyperlink ref="A6" location="'q4'!A1" display="Quadro 4 - Empresas por distrito"/>
    <hyperlink ref="A7" location="'q5'!A1" display="Quadro 5 - Estabelecimentos por actividade económica (CAE-Rev. 2) "/>
    <hyperlink ref="A8" location="'q6'!A1" display="Quadro 6 - Estabelecimentos por actividade económica (CAE-Rev. 3) "/>
    <hyperlink ref="A9" location="'q7'!A1" display="Quadro 7 - Estabelecimentos por dimensão"/>
    <hyperlink ref="A10" location="'q8'!A1" display="Quadro 8 - Estabelecimentos por distrito"/>
    <hyperlink ref="A11" location="'q9'!A1" display="Quadro 9 - Pessoas ao serviço nos estabelecimentos por actividade económica (CAE-Rev. 2)"/>
    <hyperlink ref="A12" location="'q10'!A1" display="Quadro 10 - Pessoas ao serviço nos estabelecimentos por actividade económica (CAE-Rev. 3) "/>
    <hyperlink ref="A13" location="'q11'!A1" display="Quadro 11 - Pessoas ao serviço nos estabelecimentos por dimensão"/>
    <hyperlink ref="A14" location="'q12'!A1" display="Quadro 12 - Pessoas ao serviço nos estabelecimentos por distrito"/>
    <hyperlink ref="A15" location="'q13'!A1" display="Quadro 13 - Trabalhadores por conta de outrem ao serviço nos estabelecimentos por actividade económica (CAE-Rev. 2)"/>
    <hyperlink ref="A16" location="'q14'!A1" display="Quadro 14 - Trabalhadores por conta de outrem ao serviço nos estabelecimentos por actividade económica (CAE-Rev. 3) "/>
    <hyperlink ref="A17" location="'q15'!A1" display="Quadro 15 - Trabalhadores por conta de outrem ao serviço nos estabelecimentos por dimensão e sexo"/>
    <hyperlink ref="A18" location="'q16'!A1" display="Quadro 16 - Trabalhadores por conta de outrem ao serviço nos estabelecimentos por distrito"/>
    <hyperlink ref="A19" location="'q17'!A1" display="Quadro 17 - Trabalhadores por conta de outrem ao serviço nos estabelecimentos por grupo etário e sexo"/>
    <hyperlink ref="A20" location="'q18'!A1" display="Quadro 18 - Trabalhadores por conta de outrem ao serviço nos estabelecimentos por nível de qualificação e sexo"/>
    <hyperlink ref="A21" location="'q19'!A1" display="Quadro 19 - Trabalhadores por conta de outrem ao serviço nos estabelecimentos abrangidos por Instrumentos de Regulamentação Colectiva de Trabalho(1) (IRCT)"/>
    <hyperlink ref="A22" location="'Q20'!Área_de_Impressão" display="Quadro 20 - Trabalhadores por conta de outrem ao serviço nos estabelecimentos por escalão de remuneração mensal base"/>
    <hyperlink ref="A23" location="'q21'!A1" display="Quadro 21 - Remuneração média mensal base(1) por actividade económica do estabelecimento (CAE-Rev. 3) "/>
    <hyperlink ref="A24" location="'q22'!A1" display="Quadro 22 - Remuneração média mensal base(1) por dimensão do estabelecimento e sexo"/>
    <hyperlink ref="A25" location="'q23'!A1" display="Quadro 23 - Remuneração média mensal base(1) por distrito do estabelecimento"/>
    <hyperlink ref="A26" location="'q24'!A1" display="Quadro 24 - Remuneração média mensal base(1) por grupo etário e sexo"/>
    <hyperlink ref="A27" location="'q25'!A1" display="Quadro 25 - Remuneração média mensal base(1) por nível de qualificação e sexo"/>
    <hyperlink ref="A28" location="'q26'!A1" display="Quadro 26 - Remuneração média mensal base(1) por Instrumento de Regulamentação Colectiva de Trabalho(2) (IRCT)"/>
    <hyperlink ref="A32" location="'q30'!A1" display="Quadro 30 - Remuneração média mensal ganho por atividade económica do estabelecimento (CAE-Rev. 2)"/>
    <hyperlink ref="A33" location="'q31'!A1" display="Quadro 31 - Remuneração média mensal ganho por atividade económica do estabelecimento (CAE-Rev. 3)"/>
    <hyperlink ref="A34" location="'q32'!A1" display="Quadro 32 - Remuneração média mensal ganho por dimensão do estabelecimento e sexo"/>
    <hyperlink ref="A35" location="'q33'!A1" display="Quadro 33 - Remuneração média mensal ganho por distrito do estabelecimento "/>
    <hyperlink ref="A36" location="'q34'!A1" display="Quadro 34 - Remuneração média mensal ganho por grupo etário e sexo"/>
    <hyperlink ref="A37" location="'q35'!A1" display="Quadro 35 - Remuneração média mensal ganho por nível de qualificação e sexo"/>
    <hyperlink ref="A38" location="'q36'!A1" display="Quadro 36 - Remuneração média mensal ganho por Instrumento de Regulamentação Colectiva de Trabalho(2) (IRCT)"/>
    <hyperlink ref="A31" location="'q29 '!A1" display="Quadro 29 - Ganho mensal mediano e Limiar de baixos salários"/>
    <hyperlink ref="A29" location="'q27'!A1" display="Quadro 27 - Remuneração média mensal base(1) por Instrumento de Regulamentação Colectiva de Trabalho(2) (IRCT)"/>
    <hyperlink ref="A30" location="'q28'!A1" display="Quadro 28 - Trabalhadores por conta de outrem (2) ao serviço nos estabelecimentos por escalão de remuneração mensal ganho (1) "/>
  </hyperlinks>
  <printOptions horizontalCentered="1"/>
  <pageMargins left="0.11811023622047245" right="0.11811023622047245" top="2.0078740157480315" bottom="0.98425196850393704" header="0" footer="0"/>
  <pageSetup paperSize="9" scale="78" orientation="portrait" r:id="rId1"/>
  <headerFooter alignWithMargins="0">
    <oddHeader>&amp;C&amp;G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Folha10" enableFormatConditionsCalculation="0">
    <tabColor indexed="25"/>
  </sheetPr>
  <dimension ref="A1:G38"/>
  <sheetViews>
    <sheetView workbookViewId="0">
      <selection sqref="A1:G1"/>
    </sheetView>
  </sheetViews>
  <sheetFormatPr defaultRowHeight="11.25"/>
  <cols>
    <col min="1" max="1" width="2" style="207" customWidth="1"/>
    <col min="2" max="2" width="35" style="207" customWidth="1"/>
    <col min="3" max="7" width="7.5703125" style="207" customWidth="1"/>
    <col min="8" max="16384" width="9.140625" style="207"/>
  </cols>
  <sheetData>
    <row r="1" spans="1:7" s="203" customFormat="1" ht="28.5" customHeight="1">
      <c r="A1" s="422" t="s">
        <v>217</v>
      </c>
      <c r="B1" s="422"/>
      <c r="C1" s="422"/>
      <c r="D1" s="422"/>
      <c r="E1" s="422"/>
      <c r="F1" s="422"/>
      <c r="G1" s="422"/>
    </row>
    <row r="2" spans="1:7" s="186" customFormat="1" ht="15" customHeight="1">
      <c r="A2" s="5"/>
      <c r="B2" s="5"/>
      <c r="C2" s="5"/>
      <c r="D2" s="5"/>
      <c r="E2" s="5"/>
      <c r="F2" s="5"/>
      <c r="G2" s="5"/>
    </row>
    <row r="3" spans="1:7" s="186" customFormat="1" ht="15" customHeight="1">
      <c r="A3" s="42" t="s">
        <v>70</v>
      </c>
      <c r="B3" s="29"/>
      <c r="C3" s="43"/>
      <c r="D3" s="44"/>
      <c r="E3" s="45"/>
      <c r="F3" s="45"/>
      <c r="G3" s="45"/>
    </row>
    <row r="4" spans="1:7" s="186" customFormat="1" ht="28.5" customHeight="1" thickBot="1">
      <c r="A4" s="164" t="s">
        <v>181</v>
      </c>
      <c r="B4" s="167"/>
      <c r="C4" s="7">
        <v>2002</v>
      </c>
      <c r="D4" s="7">
        <v>2003</v>
      </c>
      <c r="E4" s="7">
        <v>2004</v>
      </c>
      <c r="F4" s="7">
        <v>2005</v>
      </c>
      <c r="G4" s="7">
        <v>2006</v>
      </c>
    </row>
    <row r="5" spans="1:7" s="186" customFormat="1" ht="20.25" customHeight="1" thickTop="1">
      <c r="A5" s="423" t="s">
        <v>71</v>
      </c>
      <c r="B5" s="423"/>
      <c r="C5" s="47">
        <v>2708261</v>
      </c>
      <c r="D5" s="9">
        <v>2739776</v>
      </c>
      <c r="E5" s="9">
        <v>2791443</v>
      </c>
      <c r="F5" s="9">
        <v>2960216</v>
      </c>
      <c r="G5" s="9">
        <v>2990993</v>
      </c>
    </row>
    <row r="6" spans="1:7" s="186" customFormat="1" ht="20.25" customHeight="1">
      <c r="A6" s="229" t="s">
        <v>72</v>
      </c>
      <c r="B6" s="48" t="s">
        <v>73</v>
      </c>
      <c r="C6" s="47">
        <v>48941</v>
      </c>
      <c r="D6" s="9">
        <v>46667</v>
      </c>
      <c r="E6" s="9">
        <v>47541</v>
      </c>
      <c r="F6" s="9">
        <v>57800</v>
      </c>
      <c r="G6" s="9">
        <v>56430</v>
      </c>
    </row>
    <row r="7" spans="1:7" s="186" customFormat="1" ht="15" customHeight="1">
      <c r="A7" s="229" t="s">
        <v>74</v>
      </c>
      <c r="B7" s="48" t="s">
        <v>75</v>
      </c>
      <c r="C7" s="47">
        <v>4387</v>
      </c>
      <c r="D7" s="9">
        <v>4653</v>
      </c>
      <c r="E7" s="9">
        <v>4320</v>
      </c>
      <c r="F7" s="9">
        <v>7790</v>
      </c>
      <c r="G7" s="9">
        <v>8117</v>
      </c>
    </row>
    <row r="8" spans="1:7" s="186" customFormat="1" ht="15" customHeight="1">
      <c r="A8" s="229" t="s">
        <v>76</v>
      </c>
      <c r="B8" s="48" t="s">
        <v>195</v>
      </c>
      <c r="C8" s="47">
        <v>14359</v>
      </c>
      <c r="D8" s="9">
        <v>13301</v>
      </c>
      <c r="E8" s="9">
        <v>12871</v>
      </c>
      <c r="F8" s="9">
        <v>13225</v>
      </c>
      <c r="G8" s="9">
        <v>12603</v>
      </c>
    </row>
    <row r="9" spans="1:7" s="186" customFormat="1" ht="15" customHeight="1">
      <c r="A9" s="229" t="s">
        <v>77</v>
      </c>
      <c r="B9" s="48" t="s">
        <v>78</v>
      </c>
      <c r="C9" s="47">
        <v>781764</v>
      </c>
      <c r="D9" s="9">
        <v>770902</v>
      </c>
      <c r="E9" s="9">
        <v>762379</v>
      </c>
      <c r="F9" s="9">
        <v>761093</v>
      </c>
      <c r="G9" s="9">
        <v>736933</v>
      </c>
    </row>
    <row r="10" spans="1:7" s="186" customFormat="1" ht="20.25" customHeight="1">
      <c r="A10" s="49" t="s">
        <v>79</v>
      </c>
      <c r="B10" s="20" t="s">
        <v>80</v>
      </c>
      <c r="C10" s="50">
        <v>86854</v>
      </c>
      <c r="D10" s="11">
        <v>89554</v>
      </c>
      <c r="E10" s="11">
        <v>91717</v>
      </c>
      <c r="F10" s="11">
        <v>94106</v>
      </c>
      <c r="G10" s="11">
        <v>94606</v>
      </c>
    </row>
    <row r="11" spans="1:7" s="186" customFormat="1" ht="15" customHeight="1">
      <c r="A11" s="49" t="s">
        <v>79</v>
      </c>
      <c r="B11" s="51" t="s">
        <v>81</v>
      </c>
      <c r="C11" s="50">
        <v>194471</v>
      </c>
      <c r="D11" s="11">
        <v>191441</v>
      </c>
      <c r="E11" s="11">
        <v>185236</v>
      </c>
      <c r="F11" s="11">
        <v>177300</v>
      </c>
      <c r="G11" s="11">
        <v>168318</v>
      </c>
    </row>
    <row r="12" spans="1:7" s="186" customFormat="1" ht="15" customHeight="1">
      <c r="A12" s="49" t="s">
        <v>79</v>
      </c>
      <c r="B12" s="51" t="s">
        <v>82</v>
      </c>
      <c r="C12" s="50">
        <v>52377</v>
      </c>
      <c r="D12" s="11">
        <v>51935</v>
      </c>
      <c r="E12" s="11">
        <v>49192</v>
      </c>
      <c r="F12" s="11">
        <v>46490</v>
      </c>
      <c r="G12" s="11">
        <v>44282</v>
      </c>
    </row>
    <row r="13" spans="1:7" s="186" customFormat="1" ht="15" customHeight="1">
      <c r="A13" s="49" t="s">
        <v>79</v>
      </c>
      <c r="B13" s="51" t="s">
        <v>83</v>
      </c>
      <c r="C13" s="50">
        <v>42438</v>
      </c>
      <c r="D13" s="11">
        <v>40586</v>
      </c>
      <c r="E13" s="11">
        <v>39645</v>
      </c>
      <c r="F13" s="11">
        <v>40455</v>
      </c>
      <c r="G13" s="11">
        <v>38875</v>
      </c>
    </row>
    <row r="14" spans="1:7" s="186" customFormat="1" ht="15" customHeight="1">
      <c r="A14" s="49" t="s">
        <v>79</v>
      </c>
      <c r="B14" s="51" t="s">
        <v>134</v>
      </c>
      <c r="C14" s="50">
        <v>44000</v>
      </c>
      <c r="D14" s="11">
        <v>43109</v>
      </c>
      <c r="E14" s="11">
        <v>42981</v>
      </c>
      <c r="F14" s="11">
        <v>43752</v>
      </c>
      <c r="G14" s="11">
        <v>41873</v>
      </c>
    </row>
    <row r="15" spans="1:7" s="186" customFormat="1" ht="15" customHeight="1">
      <c r="A15" s="49" t="s">
        <v>79</v>
      </c>
      <c r="B15" s="51" t="s">
        <v>135</v>
      </c>
      <c r="C15" s="50">
        <v>0</v>
      </c>
      <c r="D15" s="12">
        <v>0</v>
      </c>
      <c r="E15" s="12">
        <v>16</v>
      </c>
      <c r="F15" s="11">
        <v>2153</v>
      </c>
      <c r="G15" s="11">
        <v>2092</v>
      </c>
    </row>
    <row r="16" spans="1:7" s="186" customFormat="1" ht="15" customHeight="1">
      <c r="A16" s="49" t="s">
        <v>79</v>
      </c>
      <c r="B16" s="51" t="s">
        <v>136</v>
      </c>
      <c r="C16" s="50">
        <v>22870</v>
      </c>
      <c r="D16" s="11">
        <v>22503</v>
      </c>
      <c r="E16" s="11">
        <v>23023</v>
      </c>
      <c r="F16" s="11">
        <v>23196</v>
      </c>
      <c r="G16" s="11">
        <v>21308</v>
      </c>
    </row>
    <row r="17" spans="1:7" s="186" customFormat="1" ht="15" customHeight="1">
      <c r="A17" s="49" t="s">
        <v>79</v>
      </c>
      <c r="B17" s="51" t="s">
        <v>85</v>
      </c>
      <c r="C17" s="50">
        <v>20453</v>
      </c>
      <c r="D17" s="11">
        <v>24062</v>
      </c>
      <c r="E17" s="11">
        <v>23813</v>
      </c>
      <c r="F17" s="11">
        <v>24744</v>
      </c>
      <c r="G17" s="11">
        <v>24206</v>
      </c>
    </row>
    <row r="18" spans="1:7" s="186" customFormat="1" ht="15" customHeight="1">
      <c r="A18" s="49" t="s">
        <v>79</v>
      </c>
      <c r="B18" s="51" t="s">
        <v>137</v>
      </c>
      <c r="C18" s="50">
        <v>60792</v>
      </c>
      <c r="D18" s="11">
        <v>56156</v>
      </c>
      <c r="E18" s="11">
        <v>57504</v>
      </c>
      <c r="F18" s="11">
        <v>56543</v>
      </c>
      <c r="G18" s="11">
        <v>53519</v>
      </c>
    </row>
    <row r="19" spans="1:7" s="186" customFormat="1" ht="15" customHeight="1">
      <c r="A19" s="49" t="s">
        <v>79</v>
      </c>
      <c r="B19" s="51" t="s">
        <v>138</v>
      </c>
      <c r="C19" s="50">
        <v>84854</v>
      </c>
      <c r="D19" s="11">
        <v>82614</v>
      </c>
      <c r="E19" s="11">
        <v>81579</v>
      </c>
      <c r="F19" s="11">
        <v>83850</v>
      </c>
      <c r="G19" s="11">
        <v>84057</v>
      </c>
    </row>
    <row r="20" spans="1:7" s="186" customFormat="1" ht="15" customHeight="1">
      <c r="A20" s="49" t="s">
        <v>79</v>
      </c>
      <c r="B20" s="51" t="s">
        <v>86</v>
      </c>
      <c r="C20" s="50">
        <v>38359</v>
      </c>
      <c r="D20" s="11">
        <v>38676</v>
      </c>
      <c r="E20" s="11">
        <v>38994</v>
      </c>
      <c r="F20" s="11">
        <v>39769</v>
      </c>
      <c r="G20" s="11">
        <v>38977</v>
      </c>
    </row>
    <row r="21" spans="1:7" s="186" customFormat="1" ht="15" customHeight="1">
      <c r="A21" s="49" t="s">
        <v>79</v>
      </c>
      <c r="B21" s="51" t="s">
        <v>196</v>
      </c>
      <c r="C21" s="50">
        <v>50690</v>
      </c>
      <c r="D21" s="11">
        <v>43685</v>
      </c>
      <c r="E21" s="11">
        <v>41056</v>
      </c>
      <c r="F21" s="11">
        <v>41685</v>
      </c>
      <c r="G21" s="11">
        <v>35643</v>
      </c>
    </row>
    <row r="22" spans="1:7" s="186" customFormat="1" ht="15" customHeight="1">
      <c r="A22" s="49" t="s">
        <v>79</v>
      </c>
      <c r="B22" s="51" t="s">
        <v>87</v>
      </c>
      <c r="C22" s="50">
        <v>34351</v>
      </c>
      <c r="D22" s="11">
        <v>32590</v>
      </c>
      <c r="E22" s="11">
        <v>35364</v>
      </c>
      <c r="F22" s="11">
        <v>34971</v>
      </c>
      <c r="G22" s="11">
        <v>38266</v>
      </c>
    </row>
    <row r="23" spans="1:7" s="186" customFormat="1" ht="15" customHeight="1">
      <c r="A23" s="49" t="s">
        <v>79</v>
      </c>
      <c r="B23" s="51" t="s">
        <v>88</v>
      </c>
      <c r="C23" s="50">
        <v>49255</v>
      </c>
      <c r="D23" s="11">
        <v>53991</v>
      </c>
      <c r="E23" s="11">
        <v>52259</v>
      </c>
      <c r="F23" s="11">
        <v>52079</v>
      </c>
      <c r="G23" s="11">
        <v>50911</v>
      </c>
    </row>
    <row r="24" spans="1:7" s="186" customFormat="1" ht="20.25" customHeight="1">
      <c r="A24" s="229" t="s">
        <v>89</v>
      </c>
      <c r="B24" s="48" t="s">
        <v>197</v>
      </c>
      <c r="C24" s="47">
        <v>12189</v>
      </c>
      <c r="D24" s="9">
        <v>12453</v>
      </c>
      <c r="E24" s="9">
        <v>11538</v>
      </c>
      <c r="F24" s="9">
        <v>11921</v>
      </c>
      <c r="G24" s="9">
        <v>12455</v>
      </c>
    </row>
    <row r="25" spans="1:7" s="186" customFormat="1" ht="15" customHeight="1">
      <c r="A25" s="229" t="s">
        <v>90</v>
      </c>
      <c r="B25" s="48" t="s">
        <v>91</v>
      </c>
      <c r="C25" s="47">
        <v>357672</v>
      </c>
      <c r="D25" s="9">
        <v>342530</v>
      </c>
      <c r="E25" s="9">
        <v>347022</v>
      </c>
      <c r="F25" s="9">
        <v>364320</v>
      </c>
      <c r="G25" s="9">
        <v>367735</v>
      </c>
    </row>
    <row r="26" spans="1:7" s="186" customFormat="1" ht="15" customHeight="1">
      <c r="A26" s="229" t="s">
        <v>92</v>
      </c>
      <c r="B26" s="48" t="s">
        <v>139</v>
      </c>
      <c r="C26" s="47">
        <v>558727</v>
      </c>
      <c r="D26" s="9">
        <v>561837</v>
      </c>
      <c r="E26" s="9">
        <v>568075</v>
      </c>
      <c r="F26" s="9">
        <v>588450</v>
      </c>
      <c r="G26" s="9">
        <v>593777</v>
      </c>
    </row>
    <row r="27" spans="1:7" s="186" customFormat="1" ht="15" customHeight="1">
      <c r="A27" s="229" t="s">
        <v>93</v>
      </c>
      <c r="B27" s="48" t="s">
        <v>94</v>
      </c>
      <c r="C27" s="47">
        <v>184666</v>
      </c>
      <c r="D27" s="9">
        <v>186935</v>
      </c>
      <c r="E27" s="9">
        <v>191877</v>
      </c>
      <c r="F27" s="9">
        <v>201165</v>
      </c>
      <c r="G27" s="9">
        <v>204749</v>
      </c>
    </row>
    <row r="28" spans="1:7" s="186" customFormat="1" ht="15" customHeight="1">
      <c r="A28" s="229" t="s">
        <v>95</v>
      </c>
      <c r="B28" s="48" t="s">
        <v>96</v>
      </c>
      <c r="C28" s="47">
        <v>155013</v>
      </c>
      <c r="D28" s="9">
        <v>152298</v>
      </c>
      <c r="E28" s="9">
        <v>152511</v>
      </c>
      <c r="F28" s="9">
        <v>156809</v>
      </c>
      <c r="G28" s="9">
        <v>156797</v>
      </c>
    </row>
    <row r="29" spans="1:7" s="186" customFormat="1" ht="15" customHeight="1">
      <c r="A29" s="229" t="s">
        <v>97</v>
      </c>
      <c r="B29" s="48" t="s">
        <v>287</v>
      </c>
      <c r="C29" s="47">
        <v>78415</v>
      </c>
      <c r="D29" s="9">
        <v>81246</v>
      </c>
      <c r="E29" s="9">
        <v>79735</v>
      </c>
      <c r="F29" s="9">
        <v>81684</v>
      </c>
      <c r="G29" s="9">
        <v>81021</v>
      </c>
    </row>
    <row r="30" spans="1:7" s="204" customFormat="1" ht="15" customHeight="1">
      <c r="A30" s="229" t="s">
        <v>98</v>
      </c>
      <c r="B30" s="48" t="s">
        <v>271</v>
      </c>
      <c r="C30" s="47">
        <v>256743</v>
      </c>
      <c r="D30" s="9">
        <v>298588</v>
      </c>
      <c r="E30" s="9">
        <v>326867</v>
      </c>
      <c r="F30" s="9">
        <v>361557</v>
      </c>
      <c r="G30" s="9">
        <v>382468</v>
      </c>
    </row>
    <row r="31" spans="1:7" s="186" customFormat="1" ht="15" customHeight="1">
      <c r="A31" s="229" t="s">
        <v>99</v>
      </c>
      <c r="B31" s="48" t="s">
        <v>141</v>
      </c>
      <c r="C31" s="47">
        <v>14548</v>
      </c>
      <c r="D31" s="9">
        <v>11939</v>
      </c>
      <c r="E31" s="9">
        <v>13461</v>
      </c>
      <c r="F31" s="9">
        <v>28931</v>
      </c>
      <c r="G31" s="9">
        <v>28405</v>
      </c>
    </row>
    <row r="32" spans="1:7" s="186" customFormat="1" ht="15" customHeight="1">
      <c r="A32" s="229" t="s">
        <v>100</v>
      </c>
      <c r="B32" s="48" t="s">
        <v>101</v>
      </c>
      <c r="C32" s="47">
        <v>47892</v>
      </c>
      <c r="D32" s="9">
        <v>47847</v>
      </c>
      <c r="E32" s="9">
        <v>46960</v>
      </c>
      <c r="F32" s="9">
        <v>63158</v>
      </c>
      <c r="G32" s="9">
        <v>70629</v>
      </c>
    </row>
    <row r="33" spans="1:7" s="186" customFormat="1" ht="15" customHeight="1">
      <c r="A33" s="229" t="s">
        <v>102</v>
      </c>
      <c r="B33" s="48" t="s">
        <v>198</v>
      </c>
      <c r="C33" s="47">
        <v>113684</v>
      </c>
      <c r="D33" s="9">
        <v>122695</v>
      </c>
      <c r="E33" s="9">
        <v>135048</v>
      </c>
      <c r="F33" s="9">
        <v>163929</v>
      </c>
      <c r="G33" s="9">
        <v>174304</v>
      </c>
    </row>
    <row r="34" spans="1:7" s="186" customFormat="1" ht="15" customHeight="1">
      <c r="A34" s="229" t="s">
        <v>103</v>
      </c>
      <c r="B34" s="48" t="s">
        <v>199</v>
      </c>
      <c r="C34" s="47">
        <v>79257</v>
      </c>
      <c r="D34" s="9">
        <v>85874</v>
      </c>
      <c r="E34" s="9">
        <v>91202</v>
      </c>
      <c r="F34" s="9">
        <v>98348</v>
      </c>
      <c r="G34" s="9">
        <v>104527</v>
      </c>
    </row>
    <row r="35" spans="1:7" s="186" customFormat="1" ht="15" customHeight="1">
      <c r="A35" s="52" t="s">
        <v>104</v>
      </c>
      <c r="B35" s="53" t="s">
        <v>281</v>
      </c>
      <c r="C35" s="54">
        <v>4</v>
      </c>
      <c r="D35" s="14">
        <v>11</v>
      </c>
      <c r="E35" s="14">
        <v>36</v>
      </c>
      <c r="F35" s="14">
        <v>36</v>
      </c>
      <c r="G35" s="14">
        <v>43</v>
      </c>
    </row>
    <row r="36" spans="1:7" s="186" customFormat="1" ht="15" customHeight="1">
      <c r="A36" s="29" t="s">
        <v>283</v>
      </c>
      <c r="B36" s="15"/>
      <c r="C36" s="6"/>
      <c r="D36" s="6"/>
      <c r="E36" s="6"/>
      <c r="F36" s="6"/>
      <c r="G36" s="6"/>
    </row>
    <row r="37" spans="1:7" ht="15" customHeight="1">
      <c r="A37" s="55"/>
      <c r="B37" s="184" t="s">
        <v>190</v>
      </c>
      <c r="C37" s="184"/>
      <c r="D37" s="184"/>
      <c r="E37" s="184"/>
      <c r="F37" s="184"/>
      <c r="G37" s="184"/>
    </row>
    <row r="38" spans="1:7" ht="15" customHeight="1">
      <c r="B38" s="221"/>
    </row>
  </sheetData>
  <mergeCells count="2">
    <mergeCell ref="A5:B5"/>
    <mergeCell ref="A1:G1"/>
  </mergeCells>
  <phoneticPr fontId="15" type="noConversion"/>
  <conditionalFormatting sqref="A1:XFD1048576">
    <cfRule type="cellIs" dxfId="3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olha11" enableFormatConditionsCalculation="0">
    <tabColor indexed="25"/>
  </sheetPr>
  <dimension ref="A1:H51"/>
  <sheetViews>
    <sheetView workbookViewId="0">
      <selection sqref="A1:H1"/>
    </sheetView>
  </sheetViews>
  <sheetFormatPr defaultRowHeight="11.25"/>
  <cols>
    <col min="1" max="1" width="2" style="207" customWidth="1"/>
    <col min="2" max="2" width="55.7109375" style="207" customWidth="1"/>
    <col min="3" max="8" width="7.7109375" style="207" customWidth="1"/>
    <col min="9" max="16384" width="9.140625" style="207"/>
  </cols>
  <sheetData>
    <row r="1" spans="1:8" s="203" customFormat="1" ht="28.5" customHeight="1">
      <c r="A1" s="428" t="s">
        <v>216</v>
      </c>
      <c r="B1" s="428"/>
      <c r="C1" s="428"/>
      <c r="D1" s="428"/>
      <c r="E1" s="428"/>
      <c r="F1" s="428"/>
      <c r="G1" s="428"/>
      <c r="H1" s="428"/>
    </row>
    <row r="2" spans="1:8" s="186" customFormat="1" ht="15" customHeight="1">
      <c r="A2" s="361"/>
      <c r="B2" s="361"/>
      <c r="C2" s="361"/>
      <c r="D2" s="361"/>
      <c r="E2" s="361"/>
      <c r="F2" s="361"/>
      <c r="G2" s="361"/>
      <c r="H2" s="359"/>
    </row>
    <row r="3" spans="1:8" s="186" customFormat="1" ht="15" customHeight="1">
      <c r="A3" s="360" t="s">
        <v>70</v>
      </c>
      <c r="B3" s="362"/>
      <c r="C3" s="337"/>
      <c r="D3" s="337"/>
      <c r="E3" s="337"/>
      <c r="F3" s="337"/>
      <c r="G3" s="337"/>
      <c r="H3" s="359"/>
    </row>
    <row r="4" spans="1:8" s="186" customFormat="1" ht="28.5" customHeight="1" thickBot="1">
      <c r="A4" s="429" t="s">
        <v>12</v>
      </c>
      <c r="B4" s="429"/>
      <c r="C4" s="7">
        <v>2007</v>
      </c>
      <c r="D4" s="7">
        <v>2008</v>
      </c>
      <c r="E4" s="365">
        <v>2009</v>
      </c>
      <c r="F4" s="7">
        <v>2010</v>
      </c>
      <c r="G4" s="7">
        <v>2011</v>
      </c>
      <c r="H4" s="7">
        <v>2012</v>
      </c>
    </row>
    <row r="5" spans="1:8" s="186" customFormat="1" ht="16.5" customHeight="1" thickTop="1">
      <c r="A5" s="423" t="s">
        <v>71</v>
      </c>
      <c r="B5" s="423"/>
      <c r="C5" s="9">
        <v>3094177</v>
      </c>
      <c r="D5" s="9">
        <v>3138017</v>
      </c>
      <c r="E5" s="366">
        <v>2998781</v>
      </c>
      <c r="F5" s="9">
        <v>2779077</v>
      </c>
      <c r="G5" s="9">
        <v>2735237</v>
      </c>
      <c r="H5" s="9">
        <v>2559732</v>
      </c>
    </row>
    <row r="6" spans="1:8" s="186" customFormat="1" ht="16.5" customHeight="1">
      <c r="A6" s="229" t="s">
        <v>146</v>
      </c>
      <c r="B6" s="48" t="s">
        <v>193</v>
      </c>
      <c r="C6" s="9">
        <v>61789</v>
      </c>
      <c r="D6" s="9">
        <v>62995</v>
      </c>
      <c r="E6" s="367">
        <v>60413</v>
      </c>
      <c r="F6" s="9">
        <v>53069</v>
      </c>
      <c r="G6" s="9">
        <v>52629</v>
      </c>
      <c r="H6" s="9">
        <v>52484</v>
      </c>
    </row>
    <row r="7" spans="1:8" s="186" customFormat="1" ht="12.75" customHeight="1">
      <c r="A7" s="229" t="s">
        <v>147</v>
      </c>
      <c r="B7" s="48" t="s">
        <v>200</v>
      </c>
      <c r="C7" s="9">
        <v>12258</v>
      </c>
      <c r="D7" s="9">
        <v>12242</v>
      </c>
      <c r="E7" s="367">
        <v>11577</v>
      </c>
      <c r="F7" s="9">
        <v>10301</v>
      </c>
      <c r="G7" s="9">
        <v>9985</v>
      </c>
      <c r="H7" s="9">
        <v>8683</v>
      </c>
    </row>
    <row r="8" spans="1:8" s="186" customFormat="1" ht="16.5" customHeight="1">
      <c r="A8" s="229" t="s">
        <v>148</v>
      </c>
      <c r="B8" s="48" t="s">
        <v>194</v>
      </c>
      <c r="C8" s="9">
        <v>716593</v>
      </c>
      <c r="D8" s="9">
        <v>703042</v>
      </c>
      <c r="E8" s="367">
        <v>643615</v>
      </c>
      <c r="F8" s="9">
        <v>603948</v>
      </c>
      <c r="G8" s="9">
        <v>591349</v>
      </c>
      <c r="H8" s="9">
        <v>565182</v>
      </c>
    </row>
    <row r="9" spans="1:8" s="186" customFormat="1" ht="12.75" customHeight="1">
      <c r="A9" s="163"/>
      <c r="B9" s="161" t="s">
        <v>161</v>
      </c>
      <c r="C9" s="11">
        <v>83947</v>
      </c>
      <c r="D9" s="11">
        <v>84697</v>
      </c>
      <c r="E9" s="368">
        <v>83261</v>
      </c>
      <c r="F9" s="11">
        <v>78961</v>
      </c>
      <c r="G9" s="11">
        <v>77587</v>
      </c>
      <c r="H9" s="11">
        <v>73746</v>
      </c>
    </row>
    <row r="10" spans="1:8" s="186" customFormat="1" ht="12.75" customHeight="1">
      <c r="A10" s="163"/>
      <c r="B10" s="161" t="s">
        <v>162</v>
      </c>
      <c r="C10" s="11">
        <v>12547</v>
      </c>
      <c r="D10" s="11">
        <v>12581</v>
      </c>
      <c r="E10" s="368">
        <v>11337</v>
      </c>
      <c r="F10" s="11">
        <v>11371</v>
      </c>
      <c r="G10" s="11">
        <v>11968</v>
      </c>
      <c r="H10" s="11">
        <v>11759</v>
      </c>
    </row>
    <row r="11" spans="1:8" s="186" customFormat="1" ht="12.75" customHeight="1">
      <c r="A11" s="163"/>
      <c r="B11" s="161" t="s">
        <v>163</v>
      </c>
      <c r="C11" s="11">
        <v>776</v>
      </c>
      <c r="D11" s="11">
        <v>509</v>
      </c>
      <c r="E11" s="368">
        <v>505</v>
      </c>
      <c r="F11" s="11">
        <v>488</v>
      </c>
      <c r="G11" s="11">
        <v>459</v>
      </c>
      <c r="H11" s="11">
        <v>441</v>
      </c>
    </row>
    <row r="12" spans="1:8" s="186" customFormat="1" ht="12.75" customHeight="1">
      <c r="A12" s="163"/>
      <c r="B12" s="161" t="s">
        <v>0</v>
      </c>
      <c r="C12" s="11">
        <v>58949</v>
      </c>
      <c r="D12" s="11">
        <v>54312</v>
      </c>
      <c r="E12" s="368">
        <v>47025</v>
      </c>
      <c r="F12" s="11">
        <v>42643</v>
      </c>
      <c r="G12" s="11">
        <v>40218</v>
      </c>
      <c r="H12" s="11">
        <v>39503</v>
      </c>
    </row>
    <row r="13" spans="1:8" s="186" customFormat="1" ht="12.75" customHeight="1">
      <c r="A13" s="163"/>
      <c r="B13" s="161" t="s">
        <v>164</v>
      </c>
      <c r="C13" s="11">
        <v>106849</v>
      </c>
      <c r="D13" s="11">
        <v>101491</v>
      </c>
      <c r="E13" s="368">
        <v>88476</v>
      </c>
      <c r="F13" s="11">
        <v>77667</v>
      </c>
      <c r="G13" s="11">
        <v>75562</v>
      </c>
      <c r="H13" s="11">
        <v>71806</v>
      </c>
    </row>
    <row r="14" spans="1:8" s="186" customFormat="1" ht="12.75" customHeight="1">
      <c r="A14" s="163"/>
      <c r="B14" s="161" t="s">
        <v>165</v>
      </c>
      <c r="C14" s="11">
        <v>43816</v>
      </c>
      <c r="D14" s="11">
        <v>42923</v>
      </c>
      <c r="E14" s="368">
        <v>39491</v>
      </c>
      <c r="F14" s="11">
        <v>38800</v>
      </c>
      <c r="G14" s="11">
        <v>41829</v>
      </c>
      <c r="H14" s="11">
        <v>41828</v>
      </c>
    </row>
    <row r="15" spans="1:8" s="186" customFormat="1" ht="12.75" customHeight="1">
      <c r="A15" s="163"/>
      <c r="B15" s="161" t="s">
        <v>1</v>
      </c>
      <c r="C15" s="11">
        <v>34390</v>
      </c>
      <c r="D15" s="11">
        <v>33265</v>
      </c>
      <c r="E15" s="368">
        <v>29404</v>
      </c>
      <c r="F15" s="11">
        <v>26341</v>
      </c>
      <c r="G15" s="11">
        <v>25762</v>
      </c>
      <c r="H15" s="11">
        <v>24196</v>
      </c>
    </row>
    <row r="16" spans="1:8" s="186" customFormat="1" ht="12.75" customHeight="1">
      <c r="A16" s="163"/>
      <c r="B16" s="161" t="s">
        <v>2</v>
      </c>
      <c r="C16" s="11">
        <v>10825</v>
      </c>
      <c r="D16" s="11">
        <v>11327</v>
      </c>
      <c r="E16" s="368">
        <v>10957</v>
      </c>
      <c r="F16" s="11">
        <v>10639</v>
      </c>
      <c r="G16" s="11">
        <v>10858</v>
      </c>
      <c r="H16" s="11">
        <v>10604</v>
      </c>
    </row>
    <row r="17" spans="1:8" s="186" customFormat="1" ht="12.75" customHeight="1">
      <c r="A17" s="163"/>
      <c r="B17" s="161" t="s">
        <v>166</v>
      </c>
      <c r="C17" s="11">
        <v>20516</v>
      </c>
      <c r="D17" s="11">
        <v>19151</v>
      </c>
      <c r="E17" s="368">
        <v>17995</v>
      </c>
      <c r="F17" s="11">
        <v>16046</v>
      </c>
      <c r="G17" s="11">
        <v>14844</v>
      </c>
      <c r="H17" s="11">
        <v>13071</v>
      </c>
    </row>
    <row r="18" spans="1:8" s="186" customFormat="1" ht="12.75" customHeight="1">
      <c r="A18" s="163"/>
      <c r="B18" s="20" t="s">
        <v>3</v>
      </c>
      <c r="C18" s="11">
        <v>2028</v>
      </c>
      <c r="D18" s="11">
        <v>2026</v>
      </c>
      <c r="E18" s="368">
        <v>2004</v>
      </c>
      <c r="F18" s="11">
        <v>2049</v>
      </c>
      <c r="G18" s="11">
        <v>1989</v>
      </c>
      <c r="H18" s="11">
        <v>2174</v>
      </c>
    </row>
    <row r="19" spans="1:8" s="186" customFormat="1" ht="12.75" customHeight="1">
      <c r="A19" s="163"/>
      <c r="B19" s="20" t="s">
        <v>4</v>
      </c>
      <c r="C19" s="11">
        <v>13744</v>
      </c>
      <c r="D19" s="11">
        <v>13375</v>
      </c>
      <c r="E19" s="368">
        <v>12444</v>
      </c>
      <c r="F19" s="11">
        <v>12054</v>
      </c>
      <c r="G19" s="11">
        <v>11746</v>
      </c>
      <c r="H19" s="11">
        <v>11321</v>
      </c>
    </row>
    <row r="20" spans="1:8" s="186" customFormat="1" ht="12.75" customHeight="1">
      <c r="A20" s="163"/>
      <c r="B20" s="20" t="s">
        <v>5</v>
      </c>
      <c r="C20" s="11">
        <v>6122</v>
      </c>
      <c r="D20" s="11">
        <v>6511</v>
      </c>
      <c r="E20" s="11">
        <v>6135</v>
      </c>
      <c r="F20" s="248">
        <v>6529</v>
      </c>
      <c r="G20" s="11">
        <v>6046</v>
      </c>
      <c r="H20" s="11">
        <v>5919</v>
      </c>
    </row>
    <row r="21" spans="1:8" s="186" customFormat="1" ht="12.75" customHeight="1">
      <c r="A21" s="163"/>
      <c r="B21" s="20" t="s">
        <v>167</v>
      </c>
      <c r="C21" s="11">
        <v>25114</v>
      </c>
      <c r="D21" s="11">
        <v>24462</v>
      </c>
      <c r="E21" s="11">
        <v>23152</v>
      </c>
      <c r="F21" s="248">
        <v>22723</v>
      </c>
      <c r="G21" s="11">
        <v>22997</v>
      </c>
      <c r="H21" s="11">
        <v>22635</v>
      </c>
    </row>
    <row r="22" spans="1:8" s="186" customFormat="1" ht="12.75" customHeight="1">
      <c r="A22" s="163"/>
      <c r="B22" s="20" t="s">
        <v>6</v>
      </c>
      <c r="C22" s="11">
        <v>52486</v>
      </c>
      <c r="D22" s="11">
        <v>50057</v>
      </c>
      <c r="E22" s="11">
        <v>44915</v>
      </c>
      <c r="F22" s="248">
        <v>42547</v>
      </c>
      <c r="G22" s="11">
        <v>39830</v>
      </c>
      <c r="H22" s="11">
        <v>35835</v>
      </c>
    </row>
    <row r="23" spans="1:8" s="186" customFormat="1" ht="12.75" customHeight="1">
      <c r="A23" s="163"/>
      <c r="B23" s="20" t="s">
        <v>168</v>
      </c>
      <c r="C23" s="11">
        <v>10351</v>
      </c>
      <c r="D23" s="11">
        <v>10752</v>
      </c>
      <c r="E23" s="11">
        <v>9085</v>
      </c>
      <c r="F23" s="248">
        <v>8730</v>
      </c>
      <c r="G23" s="11">
        <v>8574</v>
      </c>
      <c r="H23" s="11">
        <v>7915</v>
      </c>
    </row>
    <row r="24" spans="1:8" s="186" customFormat="1" ht="12.75" customHeight="1">
      <c r="A24" s="163"/>
      <c r="B24" s="20" t="s">
        <v>182</v>
      </c>
      <c r="C24" s="11">
        <v>81173</v>
      </c>
      <c r="D24" s="11">
        <v>82142</v>
      </c>
      <c r="E24" s="11">
        <v>77276</v>
      </c>
      <c r="F24" s="248">
        <v>73481</v>
      </c>
      <c r="G24" s="11">
        <v>70102</v>
      </c>
      <c r="H24" s="11">
        <v>64978</v>
      </c>
    </row>
    <row r="25" spans="1:8" s="186" customFormat="1" ht="12.75" customHeight="1">
      <c r="A25" s="163"/>
      <c r="B25" s="20" t="s">
        <v>201</v>
      </c>
      <c r="C25" s="11">
        <v>12874</v>
      </c>
      <c r="D25" s="11">
        <v>11151</v>
      </c>
      <c r="E25" s="11">
        <v>9753</v>
      </c>
      <c r="F25" s="248">
        <v>10596</v>
      </c>
      <c r="G25" s="11">
        <v>11219</v>
      </c>
      <c r="H25" s="11">
        <v>10452</v>
      </c>
    </row>
    <row r="26" spans="1:8" s="186" customFormat="1" ht="12.75" customHeight="1">
      <c r="A26" s="163"/>
      <c r="B26" s="20" t="s">
        <v>202</v>
      </c>
      <c r="C26" s="11">
        <v>14813</v>
      </c>
      <c r="D26" s="11">
        <v>17841</v>
      </c>
      <c r="E26" s="11">
        <v>17754</v>
      </c>
      <c r="F26" s="248">
        <v>16193</v>
      </c>
      <c r="G26" s="11">
        <v>16200</v>
      </c>
      <c r="H26" s="11">
        <v>15101</v>
      </c>
    </row>
    <row r="27" spans="1:8" s="186" customFormat="1" ht="12.75" customHeight="1">
      <c r="A27" s="163"/>
      <c r="B27" s="20" t="s">
        <v>169</v>
      </c>
      <c r="C27" s="11">
        <v>24137</v>
      </c>
      <c r="D27" s="11">
        <v>22746</v>
      </c>
      <c r="E27" s="11">
        <v>20822</v>
      </c>
      <c r="F27" s="248">
        <v>19860</v>
      </c>
      <c r="G27" s="11">
        <v>19650</v>
      </c>
      <c r="H27" s="11">
        <v>18683</v>
      </c>
    </row>
    <row r="28" spans="1:8" s="186" customFormat="1" ht="12.75" customHeight="1">
      <c r="A28" s="163"/>
      <c r="B28" s="20" t="s">
        <v>7</v>
      </c>
      <c r="C28" s="11">
        <v>34366</v>
      </c>
      <c r="D28" s="11">
        <v>32065</v>
      </c>
      <c r="E28" s="11">
        <v>29129</v>
      </c>
      <c r="F28" s="248">
        <v>26733</v>
      </c>
      <c r="G28" s="11">
        <v>27496</v>
      </c>
      <c r="H28" s="11">
        <v>26459</v>
      </c>
    </row>
    <row r="29" spans="1:8" s="204" customFormat="1" ht="12.75" customHeight="1">
      <c r="A29" s="163"/>
      <c r="B29" s="20" t="s">
        <v>170</v>
      </c>
      <c r="C29" s="11">
        <v>6048</v>
      </c>
      <c r="D29" s="11">
        <v>4530</v>
      </c>
      <c r="E29" s="11">
        <v>4204</v>
      </c>
      <c r="F29" s="248">
        <v>3632</v>
      </c>
      <c r="G29" s="11">
        <v>3617</v>
      </c>
      <c r="H29" s="11">
        <v>3591</v>
      </c>
    </row>
    <row r="30" spans="1:8" s="186" customFormat="1" ht="12.75" customHeight="1">
      <c r="A30" s="163"/>
      <c r="B30" s="20" t="s">
        <v>8</v>
      </c>
      <c r="C30" s="11">
        <v>36714</v>
      </c>
      <c r="D30" s="11">
        <v>35816</v>
      </c>
      <c r="E30" s="11">
        <v>33325</v>
      </c>
      <c r="F30" s="248">
        <v>31065</v>
      </c>
      <c r="G30" s="11">
        <v>28903</v>
      </c>
      <c r="H30" s="11">
        <v>25798</v>
      </c>
    </row>
    <row r="31" spans="1:8" s="186" customFormat="1" ht="12.75" customHeight="1">
      <c r="A31" s="163"/>
      <c r="B31" s="20" t="s">
        <v>171</v>
      </c>
      <c r="C31" s="11">
        <v>12136</v>
      </c>
      <c r="D31" s="11">
        <v>12470</v>
      </c>
      <c r="E31" s="11">
        <v>11626</v>
      </c>
      <c r="F31" s="248">
        <v>11188</v>
      </c>
      <c r="G31" s="11">
        <v>10976</v>
      </c>
      <c r="H31" s="11">
        <v>10431</v>
      </c>
    </row>
    <row r="32" spans="1:8" s="186" customFormat="1" ht="12.75" customHeight="1">
      <c r="A32" s="163"/>
      <c r="B32" s="20" t="s">
        <v>9</v>
      </c>
      <c r="C32" s="11">
        <v>11872</v>
      </c>
      <c r="D32" s="11">
        <v>16842</v>
      </c>
      <c r="E32" s="11">
        <v>13540</v>
      </c>
      <c r="F32" s="248">
        <v>13612</v>
      </c>
      <c r="G32" s="11">
        <v>12917</v>
      </c>
      <c r="H32" s="11">
        <v>16936</v>
      </c>
    </row>
    <row r="33" spans="1:8" s="186" customFormat="1" ht="16.5" customHeight="1">
      <c r="A33" s="229" t="s">
        <v>149</v>
      </c>
      <c r="B33" s="48" t="s">
        <v>203</v>
      </c>
      <c r="C33" s="9">
        <v>8265</v>
      </c>
      <c r="D33" s="9">
        <v>7846</v>
      </c>
      <c r="E33" s="9">
        <v>7667</v>
      </c>
      <c r="F33" s="247">
        <v>7448</v>
      </c>
      <c r="G33" s="9">
        <v>7204</v>
      </c>
      <c r="H33" s="9">
        <v>6892</v>
      </c>
    </row>
    <row r="34" spans="1:8" s="186" customFormat="1" ht="12.75" customHeight="1">
      <c r="A34" s="229" t="s">
        <v>150</v>
      </c>
      <c r="B34" s="48" t="s">
        <v>10</v>
      </c>
      <c r="C34" s="9">
        <v>16185</v>
      </c>
      <c r="D34" s="9">
        <v>17844</v>
      </c>
      <c r="E34" s="9">
        <v>18816</v>
      </c>
      <c r="F34" s="247">
        <v>19895</v>
      </c>
      <c r="G34" s="9">
        <v>20415</v>
      </c>
      <c r="H34" s="9">
        <v>20231</v>
      </c>
    </row>
    <row r="35" spans="1:8" s="186" customFormat="1" ht="12.75" customHeight="1">
      <c r="A35" s="229" t="s">
        <v>151</v>
      </c>
      <c r="B35" s="48" t="s">
        <v>152</v>
      </c>
      <c r="C35" s="9">
        <v>387617</v>
      </c>
      <c r="D35" s="9">
        <v>379646</v>
      </c>
      <c r="E35" s="9">
        <v>344616</v>
      </c>
      <c r="F35" s="247">
        <v>294129</v>
      </c>
      <c r="G35" s="9">
        <v>266081</v>
      </c>
      <c r="H35" s="9">
        <v>212909</v>
      </c>
    </row>
    <row r="36" spans="1:8" s="186" customFormat="1" ht="12.75" customHeight="1">
      <c r="A36" s="229" t="s">
        <v>153</v>
      </c>
      <c r="B36" s="48" t="s">
        <v>11</v>
      </c>
      <c r="C36" s="9">
        <v>610294</v>
      </c>
      <c r="D36" s="9">
        <v>613058</v>
      </c>
      <c r="E36" s="9">
        <v>596440</v>
      </c>
      <c r="F36" s="247">
        <v>557160</v>
      </c>
      <c r="G36" s="9">
        <v>544031</v>
      </c>
      <c r="H36" s="9">
        <v>510226</v>
      </c>
    </row>
    <row r="37" spans="1:8" s="186" customFormat="1" ht="12.75" customHeight="1">
      <c r="A37" s="229" t="s">
        <v>116</v>
      </c>
      <c r="B37" s="48" t="s">
        <v>172</v>
      </c>
      <c r="C37" s="9">
        <v>144028</v>
      </c>
      <c r="D37" s="9">
        <v>146993</v>
      </c>
      <c r="E37" s="9">
        <v>143989</v>
      </c>
      <c r="F37" s="247">
        <v>136790</v>
      </c>
      <c r="G37" s="9">
        <v>134990</v>
      </c>
      <c r="H37" s="9">
        <v>126215</v>
      </c>
    </row>
    <row r="38" spans="1:8" s="186" customFormat="1" ht="12.75" customHeight="1">
      <c r="A38" s="229" t="s">
        <v>26</v>
      </c>
      <c r="B38" s="48" t="s">
        <v>173</v>
      </c>
      <c r="C38" s="9">
        <v>215647</v>
      </c>
      <c r="D38" s="9">
        <v>222088</v>
      </c>
      <c r="E38" s="9">
        <v>218507</v>
      </c>
      <c r="F38" s="247">
        <v>198813</v>
      </c>
      <c r="G38" s="9">
        <v>197049</v>
      </c>
      <c r="H38" s="9">
        <v>184574</v>
      </c>
    </row>
    <row r="39" spans="1:8" ht="12.75" customHeight="1">
      <c r="A39" s="229" t="s">
        <v>154</v>
      </c>
      <c r="B39" s="48" t="s">
        <v>204</v>
      </c>
      <c r="C39" s="9">
        <v>60637</v>
      </c>
      <c r="D39" s="9">
        <v>63823</v>
      </c>
      <c r="E39" s="9">
        <v>66353</v>
      </c>
      <c r="F39" s="247">
        <v>63849</v>
      </c>
      <c r="G39" s="9">
        <v>66535</v>
      </c>
      <c r="H39" s="9">
        <v>66590</v>
      </c>
    </row>
    <row r="40" spans="1:8" ht="12.75" customHeight="1">
      <c r="A40" s="229" t="s">
        <v>155</v>
      </c>
      <c r="B40" s="48" t="s">
        <v>205</v>
      </c>
      <c r="C40" s="9">
        <v>87813</v>
      </c>
      <c r="D40" s="9">
        <v>90249</v>
      </c>
      <c r="E40" s="9">
        <v>90105</v>
      </c>
      <c r="F40" s="247">
        <v>90030</v>
      </c>
      <c r="G40" s="9">
        <v>88400</v>
      </c>
      <c r="H40" s="9">
        <v>85558</v>
      </c>
    </row>
    <row r="41" spans="1:8" ht="12.75" customHeight="1">
      <c r="A41" s="229" t="s">
        <v>156</v>
      </c>
      <c r="B41" s="48" t="s">
        <v>206</v>
      </c>
      <c r="C41" s="9">
        <v>27523</v>
      </c>
      <c r="D41" s="9">
        <v>28262</v>
      </c>
      <c r="E41" s="9">
        <v>25656</v>
      </c>
      <c r="F41" s="247">
        <v>22164</v>
      </c>
      <c r="G41" s="9">
        <v>21267</v>
      </c>
      <c r="H41" s="9">
        <v>18785</v>
      </c>
    </row>
    <row r="42" spans="1:8" ht="12.75" customHeight="1">
      <c r="A42" s="229" t="s">
        <v>117</v>
      </c>
      <c r="B42" s="48" t="s">
        <v>207</v>
      </c>
      <c r="C42" s="9">
        <v>108507</v>
      </c>
      <c r="D42" s="9">
        <v>114964</v>
      </c>
      <c r="E42" s="9">
        <v>119453</v>
      </c>
      <c r="F42" s="247">
        <v>111835</v>
      </c>
      <c r="G42" s="9">
        <v>116696</v>
      </c>
      <c r="H42" s="9">
        <v>111963</v>
      </c>
    </row>
    <row r="43" spans="1:8" ht="12.75" customHeight="1">
      <c r="A43" s="229" t="s">
        <v>158</v>
      </c>
      <c r="B43" s="48" t="s">
        <v>208</v>
      </c>
      <c r="C43" s="9">
        <v>256941</v>
      </c>
      <c r="D43" s="9">
        <v>272236</v>
      </c>
      <c r="E43" s="9">
        <v>259887</v>
      </c>
      <c r="F43" s="247">
        <v>243181</v>
      </c>
      <c r="G43" s="9">
        <v>238124</v>
      </c>
      <c r="H43" s="9">
        <v>218662</v>
      </c>
    </row>
    <row r="44" spans="1:8" ht="12.75" customHeight="1">
      <c r="A44" s="229" t="s">
        <v>159</v>
      </c>
      <c r="B44" s="48" t="s">
        <v>174</v>
      </c>
      <c r="C44" s="9">
        <v>34395</v>
      </c>
      <c r="D44" s="9">
        <v>36925</v>
      </c>
      <c r="E44" s="9">
        <v>21336</v>
      </c>
      <c r="F44" s="247">
        <v>10512</v>
      </c>
      <c r="G44" s="9">
        <v>10907</v>
      </c>
      <c r="H44" s="9">
        <v>10490</v>
      </c>
    </row>
    <row r="45" spans="1:8" ht="12.75" customHeight="1">
      <c r="A45" s="229" t="s">
        <v>175</v>
      </c>
      <c r="B45" s="48" t="s">
        <v>157</v>
      </c>
      <c r="C45" s="9">
        <v>76270</v>
      </c>
      <c r="D45" s="9">
        <v>75590</v>
      </c>
      <c r="E45" s="9">
        <v>70160</v>
      </c>
      <c r="F45" s="247">
        <v>58110</v>
      </c>
      <c r="G45" s="9">
        <v>57877</v>
      </c>
      <c r="H45" s="9">
        <v>54453</v>
      </c>
    </row>
    <row r="46" spans="1:8" ht="12.75" customHeight="1">
      <c r="A46" s="229" t="s">
        <v>160</v>
      </c>
      <c r="B46" s="48" t="s">
        <v>209</v>
      </c>
      <c r="C46" s="9">
        <v>177138</v>
      </c>
      <c r="D46" s="9">
        <v>191764</v>
      </c>
      <c r="E46" s="9">
        <v>198480</v>
      </c>
      <c r="F46" s="247">
        <v>201224</v>
      </c>
      <c r="G46" s="9">
        <v>213672</v>
      </c>
      <c r="H46" s="9">
        <v>216882</v>
      </c>
    </row>
    <row r="47" spans="1:8" ht="12.75" customHeight="1">
      <c r="A47" s="229" t="s">
        <v>176</v>
      </c>
      <c r="B47" s="48" t="s">
        <v>210</v>
      </c>
      <c r="C47" s="9">
        <v>21521</v>
      </c>
      <c r="D47" s="9">
        <v>22709</v>
      </c>
      <c r="E47" s="9">
        <v>22813</v>
      </c>
      <c r="F47" s="247">
        <v>22238</v>
      </c>
      <c r="G47" s="9">
        <v>22290</v>
      </c>
      <c r="H47" s="9">
        <v>21132</v>
      </c>
    </row>
    <row r="48" spans="1:8" ht="12.75" customHeight="1">
      <c r="A48" s="229" t="s">
        <v>177</v>
      </c>
      <c r="B48" s="48" t="s">
        <v>211</v>
      </c>
      <c r="C48" s="9">
        <v>70708</v>
      </c>
      <c r="D48" s="9">
        <v>75692</v>
      </c>
      <c r="E48" s="9">
        <v>78861</v>
      </c>
      <c r="F48" s="247">
        <v>74315</v>
      </c>
      <c r="G48" s="9">
        <v>75649</v>
      </c>
      <c r="H48" s="9">
        <v>67765</v>
      </c>
    </row>
    <row r="49" spans="1:8" ht="12.75" customHeight="1">
      <c r="A49" s="52" t="s">
        <v>178</v>
      </c>
      <c r="B49" s="53" t="s">
        <v>212</v>
      </c>
      <c r="C49" s="14">
        <v>48</v>
      </c>
      <c r="D49" s="14">
        <v>49</v>
      </c>
      <c r="E49" s="14">
        <v>37</v>
      </c>
      <c r="F49" s="249">
        <v>66</v>
      </c>
      <c r="G49" s="14">
        <v>87</v>
      </c>
      <c r="H49" s="14">
        <v>56</v>
      </c>
    </row>
    <row r="50" spans="1:8" ht="15" customHeight="1">
      <c r="A50" s="29" t="s">
        <v>283</v>
      </c>
      <c r="B50" s="15"/>
      <c r="C50" s="141"/>
      <c r="D50" s="141"/>
      <c r="E50" s="141"/>
      <c r="F50" s="9"/>
      <c r="G50" s="9"/>
      <c r="H50" s="364"/>
    </row>
    <row r="51" spans="1:8" ht="21" customHeight="1">
      <c r="B51" s="427"/>
      <c r="C51" s="427"/>
      <c r="D51" s="427"/>
    </row>
  </sheetData>
  <mergeCells count="4">
    <mergeCell ref="A5:B5"/>
    <mergeCell ref="B51:D51"/>
    <mergeCell ref="A1:H1"/>
    <mergeCell ref="A4:B4"/>
  </mergeCells>
  <phoneticPr fontId="15" type="noConversion"/>
  <conditionalFormatting sqref="A1:XFD1048576">
    <cfRule type="cellIs" dxfId="33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olha12" enableFormatConditionsCalculation="0">
    <tabColor indexed="25"/>
  </sheetPr>
  <dimension ref="A1:L29"/>
  <sheetViews>
    <sheetView workbookViewId="0">
      <selection sqref="A1:L1"/>
    </sheetView>
  </sheetViews>
  <sheetFormatPr defaultRowHeight="11.25"/>
  <cols>
    <col min="1" max="1" width="17.7109375" style="10" customWidth="1"/>
    <col min="2" max="6" width="7.85546875" style="109" customWidth="1"/>
    <col min="7" max="7" width="7.85546875" style="189" customWidth="1"/>
    <col min="8" max="12" width="7.85546875" style="41" customWidth="1"/>
    <col min="13" max="16384" width="9.140625" style="10"/>
  </cols>
  <sheetData>
    <row r="1" spans="1:12" s="31" customFormat="1" ht="28.5" customHeight="1">
      <c r="A1" s="424" t="s">
        <v>32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</row>
    <row r="2" spans="1:12" ht="15" customHeight="1">
      <c r="A2" s="32"/>
      <c r="B2" s="32"/>
      <c r="C2" s="32"/>
      <c r="D2" s="32"/>
      <c r="E2" s="32"/>
      <c r="F2" s="32"/>
      <c r="G2" s="32"/>
      <c r="H2" s="32"/>
      <c r="I2" s="32"/>
      <c r="J2" s="227"/>
      <c r="K2" s="32"/>
      <c r="L2" s="32"/>
    </row>
    <row r="3" spans="1:12" ht="15" customHeight="1">
      <c r="A3" s="33" t="s">
        <v>40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28.5" customHeight="1" thickBot="1">
      <c r="A4" s="34"/>
      <c r="B4" s="34">
        <v>2002</v>
      </c>
      <c r="C4" s="34">
        <v>2003</v>
      </c>
      <c r="D4" s="34">
        <v>2004</v>
      </c>
      <c r="E4" s="34">
        <v>2005</v>
      </c>
      <c r="F4" s="34">
        <v>2006</v>
      </c>
      <c r="G4" s="34">
        <v>2007</v>
      </c>
      <c r="H4" s="34">
        <v>2008</v>
      </c>
      <c r="I4" s="34">
        <v>2009</v>
      </c>
      <c r="J4" s="235">
        <v>2010</v>
      </c>
      <c r="K4" s="34">
        <v>2011</v>
      </c>
      <c r="L4" s="34">
        <v>2012</v>
      </c>
    </row>
    <row r="5" spans="1:12" ht="20.25" customHeight="1" thickTop="1">
      <c r="A5" s="35" t="s">
        <v>38</v>
      </c>
      <c r="B5" s="36">
        <v>2708261</v>
      </c>
      <c r="C5" s="36">
        <v>2739776</v>
      </c>
      <c r="D5" s="36">
        <v>2791443</v>
      </c>
      <c r="E5" s="36">
        <v>2960216</v>
      </c>
      <c r="F5" s="36">
        <v>2990993</v>
      </c>
      <c r="G5" s="36">
        <v>3094177</v>
      </c>
      <c r="H5" s="36">
        <v>3138017</v>
      </c>
      <c r="I5" s="36">
        <v>2998781</v>
      </c>
      <c r="J5" s="346">
        <v>2779077</v>
      </c>
      <c r="K5" s="347">
        <v>2735237</v>
      </c>
      <c r="L5" s="347">
        <v>2559732</v>
      </c>
    </row>
    <row r="6" spans="1:12" ht="20.25" customHeight="1">
      <c r="A6" s="37" t="s">
        <v>60</v>
      </c>
      <c r="B6" s="38">
        <v>451029</v>
      </c>
      <c r="C6" s="38">
        <v>468952</v>
      </c>
      <c r="D6" s="38">
        <v>481510</v>
      </c>
      <c r="E6" s="38">
        <v>521237</v>
      </c>
      <c r="F6" s="38">
        <v>530106</v>
      </c>
      <c r="G6" s="38">
        <v>545211</v>
      </c>
      <c r="H6" s="38">
        <v>549547</v>
      </c>
      <c r="I6" s="38">
        <v>538897</v>
      </c>
      <c r="J6" s="251">
        <v>471453</v>
      </c>
      <c r="K6" s="38">
        <v>470185</v>
      </c>
      <c r="L6" s="38">
        <v>450529</v>
      </c>
    </row>
    <row r="7" spans="1:12" ht="15" customHeight="1">
      <c r="A7" s="37" t="s">
        <v>61</v>
      </c>
      <c r="B7" s="38">
        <v>429987</v>
      </c>
      <c r="C7" s="38">
        <v>434696</v>
      </c>
      <c r="D7" s="38">
        <v>433419</v>
      </c>
      <c r="E7" s="38">
        <v>453890</v>
      </c>
      <c r="F7" s="38">
        <v>449986</v>
      </c>
      <c r="G7" s="38">
        <v>460577</v>
      </c>
      <c r="H7" s="38">
        <v>459373</v>
      </c>
      <c r="I7" s="38">
        <v>441432</v>
      </c>
      <c r="J7" s="251">
        <v>413333</v>
      </c>
      <c r="K7" s="38">
        <v>403900</v>
      </c>
      <c r="L7" s="38">
        <v>371107</v>
      </c>
    </row>
    <row r="8" spans="1:12" ht="15" customHeight="1">
      <c r="A8" s="37" t="s">
        <v>62</v>
      </c>
      <c r="B8" s="38">
        <v>408359</v>
      </c>
      <c r="C8" s="38">
        <v>404374</v>
      </c>
      <c r="D8" s="38">
        <v>399676</v>
      </c>
      <c r="E8" s="38">
        <v>422309</v>
      </c>
      <c r="F8" s="38">
        <v>423355</v>
      </c>
      <c r="G8" s="38">
        <v>438300</v>
      </c>
      <c r="H8" s="38">
        <v>440128</v>
      </c>
      <c r="I8" s="38">
        <v>413562</v>
      </c>
      <c r="J8" s="251">
        <v>387564</v>
      </c>
      <c r="K8" s="38">
        <v>370496</v>
      </c>
      <c r="L8" s="38">
        <v>335308</v>
      </c>
    </row>
    <row r="9" spans="1:12" ht="15" customHeight="1">
      <c r="A9" s="37" t="s">
        <v>63</v>
      </c>
      <c r="B9" s="38">
        <v>485612</v>
      </c>
      <c r="C9" s="38">
        <v>473635</v>
      </c>
      <c r="D9" s="38">
        <v>491179</v>
      </c>
      <c r="E9" s="38">
        <v>518556</v>
      </c>
      <c r="F9" s="38">
        <v>524144</v>
      </c>
      <c r="G9" s="38">
        <v>540849</v>
      </c>
      <c r="H9" s="38">
        <v>541613</v>
      </c>
      <c r="I9" s="38">
        <v>506295</v>
      </c>
      <c r="J9" s="251">
        <v>469874</v>
      </c>
      <c r="K9" s="38">
        <v>453862</v>
      </c>
      <c r="L9" s="38">
        <v>427384</v>
      </c>
    </row>
    <row r="10" spans="1:12" ht="15" customHeight="1">
      <c r="A10" s="37" t="s">
        <v>64</v>
      </c>
      <c r="B10" s="38">
        <v>292868</v>
      </c>
      <c r="C10" s="38">
        <v>302713</v>
      </c>
      <c r="D10" s="38">
        <v>304823</v>
      </c>
      <c r="E10" s="38">
        <v>321364</v>
      </c>
      <c r="F10" s="38">
        <v>325812</v>
      </c>
      <c r="G10" s="38">
        <v>339538</v>
      </c>
      <c r="H10" s="38">
        <v>346900</v>
      </c>
      <c r="I10" s="38">
        <v>328675</v>
      </c>
      <c r="J10" s="251">
        <v>306238</v>
      </c>
      <c r="K10" s="38">
        <v>299134</v>
      </c>
      <c r="L10" s="38">
        <v>278553</v>
      </c>
    </row>
    <row r="11" spans="1:12" ht="15" customHeight="1">
      <c r="A11" s="37" t="s">
        <v>65</v>
      </c>
      <c r="B11" s="38">
        <v>140329</v>
      </c>
      <c r="C11" s="38">
        <v>144578</v>
      </c>
      <c r="D11" s="38">
        <v>148825</v>
      </c>
      <c r="E11" s="38">
        <v>156975</v>
      </c>
      <c r="F11" s="38">
        <v>159834</v>
      </c>
      <c r="G11" s="38">
        <v>163320</v>
      </c>
      <c r="H11" s="38">
        <v>164178</v>
      </c>
      <c r="I11" s="38">
        <v>156982</v>
      </c>
      <c r="J11" s="251">
        <v>145941</v>
      </c>
      <c r="K11" s="38">
        <v>145416</v>
      </c>
      <c r="L11" s="38">
        <v>136916</v>
      </c>
    </row>
    <row r="12" spans="1:12" ht="15" customHeight="1">
      <c r="A12" s="37" t="s">
        <v>66</v>
      </c>
      <c r="B12" s="38">
        <v>92535</v>
      </c>
      <c r="C12" s="38">
        <v>95670</v>
      </c>
      <c r="D12" s="38">
        <v>95528</v>
      </c>
      <c r="E12" s="38">
        <v>100493</v>
      </c>
      <c r="F12" s="38">
        <v>104728</v>
      </c>
      <c r="G12" s="38">
        <v>109825</v>
      </c>
      <c r="H12" s="38">
        <v>113553</v>
      </c>
      <c r="I12" s="38">
        <v>101996</v>
      </c>
      <c r="J12" s="251">
        <v>96570</v>
      </c>
      <c r="K12" s="38">
        <v>93327</v>
      </c>
      <c r="L12" s="38">
        <v>91376</v>
      </c>
    </row>
    <row r="13" spans="1:12" ht="15" customHeight="1">
      <c r="A13" s="37" t="s">
        <v>67</v>
      </c>
      <c r="B13" s="38">
        <v>72153</v>
      </c>
      <c r="C13" s="38">
        <v>69894</v>
      </c>
      <c r="D13" s="38">
        <v>72253</v>
      </c>
      <c r="E13" s="38">
        <v>73613</v>
      </c>
      <c r="F13" s="38">
        <v>77817</v>
      </c>
      <c r="G13" s="38">
        <v>76771</v>
      </c>
      <c r="H13" s="38">
        <v>78366</v>
      </c>
      <c r="I13" s="38">
        <v>71196</v>
      </c>
      <c r="J13" s="251">
        <v>63870</v>
      </c>
      <c r="K13" s="38">
        <v>67500</v>
      </c>
      <c r="L13" s="38">
        <v>56675</v>
      </c>
    </row>
    <row r="14" spans="1:12" ht="15" customHeight="1">
      <c r="A14" s="37" t="s">
        <v>68</v>
      </c>
      <c r="B14" s="38">
        <v>155163</v>
      </c>
      <c r="C14" s="38">
        <v>157274</v>
      </c>
      <c r="D14" s="38">
        <v>164395</v>
      </c>
      <c r="E14" s="38">
        <v>175779</v>
      </c>
      <c r="F14" s="38">
        <v>179217</v>
      </c>
      <c r="G14" s="38">
        <v>187034</v>
      </c>
      <c r="H14" s="38">
        <v>188787</v>
      </c>
      <c r="I14" s="38">
        <v>179603</v>
      </c>
      <c r="J14" s="251">
        <v>176490</v>
      </c>
      <c r="K14" s="38">
        <v>172996</v>
      </c>
      <c r="L14" s="38">
        <v>165298</v>
      </c>
    </row>
    <row r="15" spans="1:12" ht="15" customHeight="1">
      <c r="A15" s="37" t="s">
        <v>69</v>
      </c>
      <c r="B15" s="38">
        <v>94126</v>
      </c>
      <c r="C15" s="38">
        <v>89091</v>
      </c>
      <c r="D15" s="38">
        <v>100692</v>
      </c>
      <c r="E15" s="38">
        <v>102848</v>
      </c>
      <c r="F15" s="38">
        <v>107234</v>
      </c>
      <c r="G15" s="38">
        <v>114587</v>
      </c>
      <c r="H15" s="38">
        <v>125991</v>
      </c>
      <c r="I15" s="38">
        <v>115708</v>
      </c>
      <c r="J15" s="251">
        <v>116988</v>
      </c>
      <c r="K15" s="38">
        <v>118746</v>
      </c>
      <c r="L15" s="38">
        <v>109326</v>
      </c>
    </row>
    <row r="16" spans="1:12" ht="15" customHeight="1">
      <c r="A16" s="39" t="s">
        <v>145</v>
      </c>
      <c r="B16" s="40">
        <v>86100</v>
      </c>
      <c r="C16" s="40">
        <v>98899</v>
      </c>
      <c r="D16" s="40">
        <v>99143</v>
      </c>
      <c r="E16" s="40">
        <v>113152</v>
      </c>
      <c r="F16" s="40">
        <v>108760</v>
      </c>
      <c r="G16" s="40">
        <v>118165</v>
      </c>
      <c r="H16" s="40">
        <v>129581</v>
      </c>
      <c r="I16" s="40">
        <v>144435</v>
      </c>
      <c r="J16" s="252">
        <v>128192</v>
      </c>
      <c r="K16" s="40">
        <v>137033</v>
      </c>
      <c r="L16" s="40">
        <v>134762</v>
      </c>
    </row>
    <row r="17" spans="1:12" ht="15" customHeight="1">
      <c r="A17" s="430" t="s">
        <v>308</v>
      </c>
      <c r="B17" s="430"/>
      <c r="C17" s="430"/>
      <c r="D17" s="430"/>
      <c r="E17" s="430"/>
      <c r="F17" s="430"/>
      <c r="G17" s="430"/>
      <c r="H17" s="430"/>
      <c r="I17" s="430"/>
      <c r="J17" s="430"/>
      <c r="K17" s="430"/>
      <c r="L17" s="333"/>
    </row>
    <row r="18" spans="1:12" s="4" customFormat="1" ht="15" customHeight="1">
      <c r="A18" s="29" t="s">
        <v>283</v>
      </c>
      <c r="B18" s="15"/>
      <c r="C18" s="15"/>
      <c r="D18" s="15"/>
      <c r="E18" s="15"/>
      <c r="F18" s="15"/>
      <c r="G18" s="15"/>
      <c r="H18" s="15"/>
      <c r="I18" s="15"/>
      <c r="J18" s="36"/>
      <c r="K18" s="36"/>
      <c r="L18" s="36"/>
    </row>
    <row r="19" spans="1:12">
      <c r="A19" s="333"/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</row>
    <row r="20" spans="1:12">
      <c r="A20" s="333"/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</row>
    <row r="21" spans="1:12">
      <c r="A21" s="333"/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</row>
    <row r="22" spans="1:12">
      <c r="A22" s="333"/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</row>
    <row r="23" spans="1:12">
      <c r="A23" s="333"/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</row>
    <row r="24" spans="1:12">
      <c r="A24" s="333"/>
      <c r="B24" s="333"/>
      <c r="C24" s="333"/>
      <c r="D24" s="333"/>
      <c r="E24" s="333"/>
      <c r="F24" s="333"/>
      <c r="G24" s="333"/>
      <c r="H24" s="333"/>
      <c r="I24" s="333"/>
      <c r="J24" s="333"/>
      <c r="K24" s="333"/>
      <c r="L24" s="333"/>
    </row>
    <row r="25" spans="1:12">
      <c r="A25" s="333"/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</row>
    <row r="26" spans="1:12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</row>
    <row r="27" spans="1:12">
      <c r="A27" s="333"/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33"/>
    </row>
    <row r="28" spans="1:12">
      <c r="A28" s="333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</row>
    <row r="29" spans="1:12">
      <c r="A29" s="333"/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</row>
  </sheetData>
  <mergeCells count="2">
    <mergeCell ref="A17:K17"/>
    <mergeCell ref="A1:L1"/>
  </mergeCells>
  <phoneticPr fontId="15" type="noConversion"/>
  <conditionalFormatting sqref="A1:XFD1048576">
    <cfRule type="cellIs" dxfId="2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lha13" enableFormatConditionsCalculation="0">
    <tabColor indexed="25"/>
  </sheetPr>
  <dimension ref="A1:O24"/>
  <sheetViews>
    <sheetView workbookViewId="0">
      <selection sqref="A1:L1"/>
    </sheetView>
  </sheetViews>
  <sheetFormatPr defaultRowHeight="17.45" customHeight="1"/>
  <cols>
    <col min="1" max="1" width="14.140625" style="4" customWidth="1"/>
    <col min="2" max="7" width="7.7109375" style="30" customWidth="1"/>
    <col min="8" max="12" width="7.7109375" style="4" customWidth="1"/>
    <col min="13" max="16384" width="9.140625" style="4"/>
  </cols>
  <sheetData>
    <row r="1" spans="1:15" s="3" customFormat="1" ht="28.5" customHeight="1">
      <c r="A1" s="422" t="s">
        <v>33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</row>
    <row r="2" spans="1:15" ht="15" customHeight="1">
      <c r="A2" s="17"/>
      <c r="B2" s="18"/>
      <c r="C2" s="18"/>
      <c r="D2" s="18"/>
      <c r="E2" s="18"/>
      <c r="F2" s="18"/>
      <c r="G2" s="18"/>
      <c r="H2" s="15"/>
      <c r="I2" s="15"/>
      <c r="J2" s="15"/>
      <c r="K2" s="15"/>
      <c r="L2" s="222"/>
      <c r="M2" s="222"/>
    </row>
    <row r="3" spans="1:15" ht="15" customHeight="1">
      <c r="A3" s="19" t="s">
        <v>40</v>
      </c>
      <c r="B3" s="20"/>
      <c r="C3" s="20"/>
      <c r="D3" s="20"/>
      <c r="E3" s="20"/>
      <c r="F3" s="20"/>
      <c r="G3" s="20"/>
      <c r="H3" s="15"/>
      <c r="I3" s="15"/>
      <c r="J3" s="15"/>
      <c r="K3" s="15"/>
      <c r="L3" s="222"/>
      <c r="M3" s="222"/>
    </row>
    <row r="4" spans="1:15" ht="28.5" customHeight="1" thickBot="1">
      <c r="A4" s="21"/>
      <c r="B4" s="22">
        <v>2002</v>
      </c>
      <c r="C4" s="22">
        <v>2003</v>
      </c>
      <c r="D4" s="22">
        <v>2004</v>
      </c>
      <c r="E4" s="22">
        <v>2005</v>
      </c>
      <c r="F4" s="22">
        <v>2006</v>
      </c>
      <c r="G4" s="22">
        <v>2007</v>
      </c>
      <c r="H4" s="22">
        <v>2008</v>
      </c>
      <c r="I4" s="22">
        <v>2009</v>
      </c>
      <c r="J4" s="237">
        <v>2010</v>
      </c>
      <c r="K4" s="22">
        <v>2011</v>
      </c>
      <c r="L4" s="22">
        <v>2012</v>
      </c>
    </row>
    <row r="5" spans="1:15" ht="20.25" customHeight="1" thickTop="1">
      <c r="A5" s="23" t="s">
        <v>38</v>
      </c>
      <c r="B5" s="24">
        <v>2708261</v>
      </c>
      <c r="C5" s="24">
        <v>2739776</v>
      </c>
      <c r="D5" s="24">
        <v>2791443</v>
      </c>
      <c r="E5" s="24">
        <v>2960216</v>
      </c>
      <c r="F5" s="24">
        <v>2990993</v>
      </c>
      <c r="G5" s="24">
        <v>3094177</v>
      </c>
      <c r="H5" s="24">
        <v>3138017</v>
      </c>
      <c r="I5" s="24">
        <v>2998781</v>
      </c>
      <c r="J5" s="238">
        <v>2779077</v>
      </c>
      <c r="K5" s="24">
        <v>2735237</v>
      </c>
      <c r="L5" s="24">
        <v>2559732</v>
      </c>
      <c r="N5" s="363"/>
      <c r="O5" s="363"/>
    </row>
    <row r="6" spans="1:15" ht="21" customHeight="1">
      <c r="A6" s="23" t="s">
        <v>41</v>
      </c>
      <c r="B6" s="25">
        <v>218131</v>
      </c>
      <c r="C6" s="25">
        <v>211373</v>
      </c>
      <c r="D6" s="25">
        <v>217389</v>
      </c>
      <c r="E6" s="25">
        <v>228412</v>
      </c>
      <c r="F6" s="25">
        <v>226473</v>
      </c>
      <c r="G6" s="25">
        <v>233175</v>
      </c>
      <c r="H6" s="25">
        <v>233798</v>
      </c>
      <c r="I6" s="25">
        <v>217287</v>
      </c>
      <c r="J6" s="239">
        <v>211351</v>
      </c>
      <c r="K6" s="25">
        <v>209185</v>
      </c>
      <c r="L6" s="25">
        <v>197528</v>
      </c>
      <c r="N6" s="363"/>
      <c r="O6" s="363"/>
    </row>
    <row r="7" spans="1:15" ht="15" customHeight="1">
      <c r="A7" s="23" t="s">
        <v>42</v>
      </c>
      <c r="B7" s="25">
        <v>26353</v>
      </c>
      <c r="C7" s="25">
        <v>26641</v>
      </c>
      <c r="D7" s="25">
        <v>24965</v>
      </c>
      <c r="E7" s="25">
        <v>29828</v>
      </c>
      <c r="F7" s="25">
        <v>30116</v>
      </c>
      <c r="G7" s="25">
        <v>32847</v>
      </c>
      <c r="H7" s="25">
        <v>33520</v>
      </c>
      <c r="I7" s="25">
        <v>32398</v>
      </c>
      <c r="J7" s="239">
        <v>28764</v>
      </c>
      <c r="K7" s="25">
        <v>29128</v>
      </c>
      <c r="L7" s="25">
        <v>29172</v>
      </c>
      <c r="N7" s="363"/>
      <c r="O7" s="363"/>
    </row>
    <row r="8" spans="1:15" ht="15" customHeight="1">
      <c r="A8" s="23" t="s">
        <v>43</v>
      </c>
      <c r="B8" s="25">
        <v>245786</v>
      </c>
      <c r="C8" s="25">
        <v>251502</v>
      </c>
      <c r="D8" s="25">
        <v>255538</v>
      </c>
      <c r="E8" s="25">
        <v>268215</v>
      </c>
      <c r="F8" s="25">
        <v>268000</v>
      </c>
      <c r="G8" s="25">
        <v>277048</v>
      </c>
      <c r="H8" s="25">
        <v>274888</v>
      </c>
      <c r="I8" s="25">
        <v>260643</v>
      </c>
      <c r="J8" s="239">
        <v>243569</v>
      </c>
      <c r="K8" s="25">
        <v>239934</v>
      </c>
      <c r="L8" s="25">
        <v>228429</v>
      </c>
      <c r="N8" s="363"/>
      <c r="O8" s="363"/>
    </row>
    <row r="9" spans="1:15" ht="15" customHeight="1">
      <c r="A9" s="23" t="s">
        <v>44</v>
      </c>
      <c r="B9" s="25">
        <v>17027</v>
      </c>
      <c r="C9" s="25">
        <v>17337</v>
      </c>
      <c r="D9" s="25">
        <v>17984</v>
      </c>
      <c r="E9" s="25">
        <v>20388</v>
      </c>
      <c r="F9" s="25">
        <v>20357</v>
      </c>
      <c r="G9" s="25">
        <v>21269</v>
      </c>
      <c r="H9" s="25">
        <v>21683</v>
      </c>
      <c r="I9" s="25">
        <v>21242</v>
      </c>
      <c r="J9" s="239">
        <v>20727</v>
      </c>
      <c r="K9" s="25">
        <v>21491</v>
      </c>
      <c r="L9" s="25">
        <v>19849</v>
      </c>
      <c r="N9" s="363"/>
      <c r="O9" s="363"/>
    </row>
    <row r="10" spans="1:15" ht="15" customHeight="1">
      <c r="A10" s="23" t="s">
        <v>45</v>
      </c>
      <c r="B10" s="25">
        <v>43018</v>
      </c>
      <c r="C10" s="25">
        <v>41272</v>
      </c>
      <c r="D10" s="25">
        <v>42161</v>
      </c>
      <c r="E10" s="25">
        <v>44185</v>
      </c>
      <c r="F10" s="25">
        <v>44873</v>
      </c>
      <c r="G10" s="25">
        <v>46359</v>
      </c>
      <c r="H10" s="25">
        <v>46042</v>
      </c>
      <c r="I10" s="25">
        <v>43580</v>
      </c>
      <c r="J10" s="239">
        <v>39930</v>
      </c>
      <c r="K10" s="25">
        <v>40637</v>
      </c>
      <c r="L10" s="25">
        <v>37826</v>
      </c>
      <c r="N10" s="363"/>
      <c r="O10" s="363"/>
    </row>
    <row r="11" spans="1:15" ht="15" customHeight="1">
      <c r="A11" s="23" t="s">
        <v>46</v>
      </c>
      <c r="B11" s="25">
        <v>98341</v>
      </c>
      <c r="C11" s="25">
        <v>98609</v>
      </c>
      <c r="D11" s="25">
        <v>101396</v>
      </c>
      <c r="E11" s="25">
        <v>108060</v>
      </c>
      <c r="F11" s="25">
        <v>107607</v>
      </c>
      <c r="G11" s="25">
        <v>109839</v>
      </c>
      <c r="H11" s="25">
        <v>111554</v>
      </c>
      <c r="I11" s="25">
        <v>106073</v>
      </c>
      <c r="J11" s="239">
        <v>101290</v>
      </c>
      <c r="K11" s="25">
        <v>100120</v>
      </c>
      <c r="L11" s="25">
        <v>93478</v>
      </c>
      <c r="N11" s="363"/>
      <c r="O11" s="363"/>
    </row>
    <row r="12" spans="1:15" ht="15" customHeight="1">
      <c r="A12" s="23" t="s">
        <v>47</v>
      </c>
      <c r="B12" s="25">
        <v>42357</v>
      </c>
      <c r="C12" s="25">
        <v>41389</v>
      </c>
      <c r="D12" s="25">
        <v>41318</v>
      </c>
      <c r="E12" s="25">
        <v>42079</v>
      </c>
      <c r="F12" s="25">
        <v>42275</v>
      </c>
      <c r="G12" s="25">
        <v>42854</v>
      </c>
      <c r="H12" s="25">
        <v>43134</v>
      </c>
      <c r="I12" s="25">
        <v>40565</v>
      </c>
      <c r="J12" s="239">
        <v>37593</v>
      </c>
      <c r="K12" s="25">
        <v>37622</v>
      </c>
      <c r="L12" s="25">
        <v>35126</v>
      </c>
      <c r="N12" s="363"/>
      <c r="O12" s="363"/>
    </row>
    <row r="13" spans="1:15" ht="15" customHeight="1">
      <c r="A13" s="23" t="s">
        <v>48</v>
      </c>
      <c r="B13" s="25">
        <v>120286</v>
      </c>
      <c r="C13" s="25">
        <v>122810</v>
      </c>
      <c r="D13" s="25">
        <v>128620</v>
      </c>
      <c r="E13" s="25">
        <v>137728</v>
      </c>
      <c r="F13" s="25">
        <v>142596</v>
      </c>
      <c r="G13" s="25">
        <v>153769</v>
      </c>
      <c r="H13" s="25">
        <v>158046</v>
      </c>
      <c r="I13" s="25">
        <v>144237</v>
      </c>
      <c r="J13" s="239">
        <v>127595</v>
      </c>
      <c r="K13" s="25">
        <v>124428</v>
      </c>
      <c r="L13" s="25">
        <v>114854</v>
      </c>
      <c r="N13" s="363"/>
      <c r="O13" s="363"/>
    </row>
    <row r="14" spans="1:15" ht="15" customHeight="1">
      <c r="A14" s="23" t="s">
        <v>49</v>
      </c>
      <c r="B14" s="25">
        <v>31977</v>
      </c>
      <c r="C14" s="25">
        <v>32535</v>
      </c>
      <c r="D14" s="25">
        <v>32372</v>
      </c>
      <c r="E14" s="25">
        <v>34781</v>
      </c>
      <c r="F14" s="25">
        <v>33839</v>
      </c>
      <c r="G14" s="25">
        <v>34162</v>
      </c>
      <c r="H14" s="25">
        <v>33382</v>
      </c>
      <c r="I14" s="25">
        <v>31951</v>
      </c>
      <c r="J14" s="239">
        <v>29588</v>
      </c>
      <c r="K14" s="25">
        <v>29353</v>
      </c>
      <c r="L14" s="25">
        <v>28183</v>
      </c>
      <c r="N14" s="363"/>
      <c r="O14" s="363"/>
    </row>
    <row r="15" spans="1:15" ht="15" customHeight="1">
      <c r="A15" s="23" t="s">
        <v>50</v>
      </c>
      <c r="B15" s="25">
        <v>137119</v>
      </c>
      <c r="C15" s="25">
        <v>139951</v>
      </c>
      <c r="D15" s="25">
        <v>142979</v>
      </c>
      <c r="E15" s="25">
        <v>150584</v>
      </c>
      <c r="F15" s="25">
        <v>150834</v>
      </c>
      <c r="G15" s="25">
        <v>154056</v>
      </c>
      <c r="H15" s="25">
        <v>154173</v>
      </c>
      <c r="I15" s="25">
        <v>146761</v>
      </c>
      <c r="J15" s="239">
        <v>136198</v>
      </c>
      <c r="K15" s="25">
        <v>132078</v>
      </c>
      <c r="L15" s="25">
        <v>122147</v>
      </c>
      <c r="N15" s="363"/>
      <c r="O15" s="363"/>
    </row>
    <row r="16" spans="1:15" ht="15" customHeight="1">
      <c r="A16" s="23" t="s">
        <v>51</v>
      </c>
      <c r="B16" s="25">
        <v>757293</v>
      </c>
      <c r="C16" s="25">
        <v>768416</v>
      </c>
      <c r="D16" s="25">
        <v>788119</v>
      </c>
      <c r="E16" s="25">
        <v>826750</v>
      </c>
      <c r="F16" s="25">
        <v>841178</v>
      </c>
      <c r="G16" s="25">
        <v>868174</v>
      </c>
      <c r="H16" s="25">
        <v>893287</v>
      </c>
      <c r="I16" s="25">
        <v>877864</v>
      </c>
      <c r="J16" s="239">
        <v>797200</v>
      </c>
      <c r="K16" s="25">
        <v>785250</v>
      </c>
      <c r="L16" s="25">
        <v>737138</v>
      </c>
      <c r="N16" s="363"/>
      <c r="O16" s="363"/>
    </row>
    <row r="17" spans="1:15" ht="15" customHeight="1">
      <c r="A17" s="23" t="s">
        <v>52</v>
      </c>
      <c r="B17" s="25">
        <v>24985</v>
      </c>
      <c r="C17" s="25">
        <v>24160</v>
      </c>
      <c r="D17" s="25">
        <v>24919</v>
      </c>
      <c r="E17" s="25">
        <v>25672</v>
      </c>
      <c r="F17" s="25">
        <v>25398</v>
      </c>
      <c r="G17" s="25">
        <v>26228</v>
      </c>
      <c r="H17" s="25">
        <v>26006</v>
      </c>
      <c r="I17" s="25">
        <v>24192</v>
      </c>
      <c r="J17" s="239">
        <v>21555</v>
      </c>
      <c r="K17" s="25">
        <v>21228</v>
      </c>
      <c r="L17" s="25">
        <v>20456</v>
      </c>
      <c r="N17" s="363"/>
      <c r="O17" s="363"/>
    </row>
    <row r="18" spans="1:15" ht="15" customHeight="1">
      <c r="A18" s="23" t="s">
        <v>53</v>
      </c>
      <c r="B18" s="25">
        <v>513740</v>
      </c>
      <c r="C18" s="25">
        <v>527683</v>
      </c>
      <c r="D18" s="25">
        <v>528788</v>
      </c>
      <c r="E18" s="25">
        <v>560032</v>
      </c>
      <c r="F18" s="25">
        <v>571325</v>
      </c>
      <c r="G18" s="25">
        <v>593758</v>
      </c>
      <c r="H18" s="25">
        <v>598586</v>
      </c>
      <c r="I18" s="25">
        <v>572887</v>
      </c>
      <c r="J18" s="239">
        <v>539351</v>
      </c>
      <c r="K18" s="25">
        <v>530568</v>
      </c>
      <c r="L18" s="25">
        <v>495679</v>
      </c>
      <c r="N18" s="363"/>
      <c r="O18" s="363"/>
    </row>
    <row r="19" spans="1:15" ht="15" customHeight="1">
      <c r="A19" s="23" t="s">
        <v>54</v>
      </c>
      <c r="B19" s="25">
        <v>110117</v>
      </c>
      <c r="C19" s="25">
        <v>112136</v>
      </c>
      <c r="D19" s="25">
        <v>112497</v>
      </c>
      <c r="E19" s="25">
        <v>119846</v>
      </c>
      <c r="F19" s="25">
        <v>120982</v>
      </c>
      <c r="G19" s="25">
        <v>122455</v>
      </c>
      <c r="H19" s="25">
        <v>123250</v>
      </c>
      <c r="I19" s="25">
        <v>116743</v>
      </c>
      <c r="J19" s="239">
        <v>111455</v>
      </c>
      <c r="K19" s="25">
        <v>107080</v>
      </c>
      <c r="L19" s="25">
        <v>98004</v>
      </c>
      <c r="N19" s="363"/>
      <c r="O19" s="363"/>
    </row>
    <row r="20" spans="1:15" ht="15" customHeight="1">
      <c r="A20" s="23" t="s">
        <v>55</v>
      </c>
      <c r="B20" s="25">
        <v>166983</v>
      </c>
      <c r="C20" s="25">
        <v>166001</v>
      </c>
      <c r="D20" s="25">
        <v>169203</v>
      </c>
      <c r="E20" s="25">
        <v>180275</v>
      </c>
      <c r="F20" s="25">
        <v>183243</v>
      </c>
      <c r="G20" s="25">
        <v>188828</v>
      </c>
      <c r="H20" s="25">
        <v>194708</v>
      </c>
      <c r="I20" s="25">
        <v>181060</v>
      </c>
      <c r="J20" s="239">
        <v>165653</v>
      </c>
      <c r="K20" s="25">
        <v>161588</v>
      </c>
      <c r="L20" s="25">
        <v>145616</v>
      </c>
      <c r="N20" s="363"/>
      <c r="O20" s="363"/>
    </row>
    <row r="21" spans="1:15" ht="15" customHeight="1">
      <c r="A21" s="23" t="s">
        <v>56</v>
      </c>
      <c r="B21" s="25">
        <v>50479</v>
      </c>
      <c r="C21" s="25">
        <v>52302</v>
      </c>
      <c r="D21" s="25">
        <v>53490</v>
      </c>
      <c r="E21" s="25">
        <v>58855</v>
      </c>
      <c r="F21" s="25">
        <v>59132</v>
      </c>
      <c r="G21" s="25">
        <v>61677</v>
      </c>
      <c r="H21" s="25">
        <v>63552</v>
      </c>
      <c r="I21" s="25">
        <v>59229</v>
      </c>
      <c r="J21" s="239">
        <v>54164</v>
      </c>
      <c r="K21" s="25">
        <v>53704</v>
      </c>
      <c r="L21" s="25">
        <v>51891</v>
      </c>
      <c r="N21" s="363"/>
      <c r="O21" s="363"/>
    </row>
    <row r="22" spans="1:15" ht="15" customHeight="1">
      <c r="A22" s="23" t="s">
        <v>57</v>
      </c>
      <c r="B22" s="25">
        <v>29085</v>
      </c>
      <c r="C22" s="25">
        <v>29920</v>
      </c>
      <c r="D22" s="25">
        <v>31958</v>
      </c>
      <c r="E22" s="25">
        <v>39175</v>
      </c>
      <c r="F22" s="25">
        <v>37662</v>
      </c>
      <c r="G22" s="25">
        <v>38722</v>
      </c>
      <c r="H22" s="25">
        <v>38996</v>
      </c>
      <c r="I22" s="25">
        <v>36624</v>
      </c>
      <c r="J22" s="239">
        <v>34115</v>
      </c>
      <c r="K22" s="25">
        <v>33521</v>
      </c>
      <c r="L22" s="25">
        <v>31205</v>
      </c>
      <c r="N22" s="363"/>
      <c r="O22" s="363"/>
    </row>
    <row r="23" spans="1:15" s="28" customFormat="1" ht="15" customHeight="1">
      <c r="A23" s="26" t="s">
        <v>58</v>
      </c>
      <c r="B23" s="27">
        <v>75184</v>
      </c>
      <c r="C23" s="27">
        <v>75739</v>
      </c>
      <c r="D23" s="27">
        <v>77747</v>
      </c>
      <c r="E23" s="27">
        <v>85351</v>
      </c>
      <c r="F23" s="27">
        <v>85103</v>
      </c>
      <c r="G23" s="27">
        <v>88957</v>
      </c>
      <c r="H23" s="27">
        <v>89412</v>
      </c>
      <c r="I23" s="27">
        <v>85445</v>
      </c>
      <c r="J23" s="240">
        <v>78979</v>
      </c>
      <c r="K23" s="27">
        <v>78322</v>
      </c>
      <c r="L23" s="27">
        <v>73151</v>
      </c>
      <c r="N23" s="363"/>
      <c r="O23" s="363"/>
    </row>
    <row r="24" spans="1:15" ht="15" customHeight="1">
      <c r="A24" s="29" t="s">
        <v>283</v>
      </c>
      <c r="B24" s="15"/>
      <c r="C24" s="15"/>
      <c r="D24" s="15"/>
      <c r="E24" s="15"/>
      <c r="F24" s="15"/>
      <c r="G24" s="15"/>
      <c r="H24" s="15"/>
      <c r="I24" s="15"/>
      <c r="J24" s="24"/>
      <c r="K24" s="24"/>
    </row>
  </sheetData>
  <mergeCells count="1">
    <mergeCell ref="A1:L1"/>
  </mergeCells>
  <phoneticPr fontId="15" type="noConversion"/>
  <conditionalFormatting sqref="A1:XFD1048576">
    <cfRule type="cellIs" dxfId="1" priority="1" operator="equal">
      <formula>0</formula>
    </cfRule>
    <cfRule type="cellIs" priority="2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olha14" enableFormatConditionsCalculation="0">
    <tabColor indexed="25"/>
  </sheetPr>
  <dimension ref="A1:H51"/>
  <sheetViews>
    <sheetView workbookViewId="0">
      <selection sqref="A1:G1"/>
    </sheetView>
  </sheetViews>
  <sheetFormatPr defaultRowHeight="11.25"/>
  <cols>
    <col min="1" max="1" width="2" style="72" customWidth="1"/>
    <col min="2" max="2" width="35" style="72" customWidth="1"/>
    <col min="3" max="7" width="7.5703125" style="65" customWidth="1"/>
    <col min="8" max="8" width="5.85546875" style="68" bestFit="1" customWidth="1"/>
    <col min="9" max="16384" width="9.140625" style="72"/>
  </cols>
  <sheetData>
    <row r="1" spans="1:7" s="3" customFormat="1" ht="28.5" customHeight="1">
      <c r="A1" s="422" t="s">
        <v>215</v>
      </c>
      <c r="B1" s="422"/>
      <c r="C1" s="422"/>
      <c r="D1" s="422"/>
      <c r="E1" s="422"/>
      <c r="F1" s="422"/>
      <c r="G1" s="422"/>
    </row>
    <row r="2" spans="1:7" s="4" customFormat="1" ht="15" customHeight="1">
      <c r="A2" s="5"/>
      <c r="B2" s="5"/>
      <c r="C2" s="5"/>
      <c r="D2" s="5"/>
      <c r="E2" s="5"/>
      <c r="F2" s="5"/>
      <c r="G2" s="5"/>
    </row>
    <row r="3" spans="1:7" s="4" customFormat="1" ht="15" customHeight="1">
      <c r="A3" s="42" t="s">
        <v>40</v>
      </c>
      <c r="B3" s="132"/>
      <c r="C3" s="43"/>
      <c r="D3" s="44"/>
      <c r="E3" s="45"/>
      <c r="F3" s="45"/>
      <c r="G3" s="45"/>
    </row>
    <row r="4" spans="1:7" s="4" customFormat="1" ht="28.5" customHeight="1" thickBot="1">
      <c r="A4" s="164" t="s">
        <v>181</v>
      </c>
      <c r="B4" s="46"/>
      <c r="C4" s="7">
        <v>2002</v>
      </c>
      <c r="D4" s="7">
        <v>2003</v>
      </c>
      <c r="E4" s="7">
        <v>2004</v>
      </c>
      <c r="F4" s="7">
        <v>2005</v>
      </c>
      <c r="G4" s="7">
        <v>2006</v>
      </c>
    </row>
    <row r="5" spans="1:7" s="4" customFormat="1" ht="20.25" customHeight="1" thickTop="1">
      <c r="A5" s="423" t="s">
        <v>71</v>
      </c>
      <c r="B5" s="423"/>
      <c r="C5" s="47">
        <v>2459883</v>
      </c>
      <c r="D5" s="9">
        <v>2509958</v>
      </c>
      <c r="E5" s="9">
        <v>2573719</v>
      </c>
      <c r="F5" s="9">
        <v>2738739</v>
      </c>
      <c r="G5" s="9">
        <v>2765576</v>
      </c>
    </row>
    <row r="6" spans="1:7" s="4" customFormat="1" ht="20.25" customHeight="1">
      <c r="A6" s="229" t="s">
        <v>72</v>
      </c>
      <c r="B6" s="48" t="s">
        <v>73</v>
      </c>
      <c r="C6" s="47">
        <v>44386</v>
      </c>
      <c r="D6" s="9">
        <v>42476</v>
      </c>
      <c r="E6" s="9">
        <v>43566</v>
      </c>
      <c r="F6" s="9">
        <v>53401</v>
      </c>
      <c r="G6" s="9">
        <v>51945</v>
      </c>
    </row>
    <row r="7" spans="1:7" s="4" customFormat="1" ht="15" customHeight="1">
      <c r="A7" s="229" t="s">
        <v>74</v>
      </c>
      <c r="B7" s="48" t="s">
        <v>75</v>
      </c>
      <c r="C7" s="47">
        <v>4162</v>
      </c>
      <c r="D7" s="9">
        <v>4410</v>
      </c>
      <c r="E7" s="9">
        <v>4082</v>
      </c>
      <c r="F7" s="9">
        <v>7123</v>
      </c>
      <c r="G7" s="9">
        <v>7442</v>
      </c>
    </row>
    <row r="8" spans="1:7" s="4" customFormat="1" ht="15" customHeight="1">
      <c r="A8" s="229" t="s">
        <v>76</v>
      </c>
      <c r="B8" s="48" t="s">
        <v>195</v>
      </c>
      <c r="C8" s="47">
        <v>13434</v>
      </c>
      <c r="D8" s="9">
        <v>12567</v>
      </c>
      <c r="E8" s="9">
        <v>12216</v>
      </c>
      <c r="F8" s="9">
        <v>12599</v>
      </c>
      <c r="G8" s="9">
        <v>11983</v>
      </c>
    </row>
    <row r="9" spans="1:7" s="4" customFormat="1" ht="15" customHeight="1">
      <c r="A9" s="229" t="s">
        <v>77</v>
      </c>
      <c r="B9" s="48" t="s">
        <v>78</v>
      </c>
      <c r="C9" s="47">
        <v>734901</v>
      </c>
      <c r="D9" s="9">
        <v>728608</v>
      </c>
      <c r="E9" s="9">
        <v>723449</v>
      </c>
      <c r="F9" s="9">
        <v>723303</v>
      </c>
      <c r="G9" s="9">
        <v>700019</v>
      </c>
    </row>
    <row r="10" spans="1:7" s="4" customFormat="1" ht="20.25" customHeight="1">
      <c r="A10" s="49" t="s">
        <v>79</v>
      </c>
      <c r="B10" s="20" t="s">
        <v>80</v>
      </c>
      <c r="C10" s="50">
        <v>81694</v>
      </c>
      <c r="D10" s="11">
        <v>84778</v>
      </c>
      <c r="E10" s="11">
        <v>87081</v>
      </c>
      <c r="F10" s="11">
        <v>89622</v>
      </c>
      <c r="G10" s="11">
        <v>90056</v>
      </c>
    </row>
    <row r="11" spans="1:7" s="4" customFormat="1" ht="15" customHeight="1">
      <c r="A11" s="49" t="s">
        <v>79</v>
      </c>
      <c r="B11" s="51" t="s">
        <v>81</v>
      </c>
      <c r="C11" s="50">
        <v>185098</v>
      </c>
      <c r="D11" s="11">
        <v>183071</v>
      </c>
      <c r="E11" s="11">
        <v>177817</v>
      </c>
      <c r="F11" s="11">
        <v>170373</v>
      </c>
      <c r="G11" s="11">
        <v>161722</v>
      </c>
    </row>
    <row r="12" spans="1:7" s="4" customFormat="1" ht="15" customHeight="1">
      <c r="A12" s="49" t="s">
        <v>79</v>
      </c>
      <c r="B12" s="51" t="s">
        <v>82</v>
      </c>
      <c r="C12" s="50">
        <v>49955</v>
      </c>
      <c r="D12" s="11">
        <v>49771</v>
      </c>
      <c r="E12" s="11">
        <v>47187</v>
      </c>
      <c r="F12" s="11">
        <v>44542</v>
      </c>
      <c r="G12" s="11">
        <v>42347</v>
      </c>
    </row>
    <row r="13" spans="1:7" s="4" customFormat="1" ht="15" customHeight="1">
      <c r="A13" s="49" t="s">
        <v>79</v>
      </c>
      <c r="B13" s="51" t="s">
        <v>83</v>
      </c>
      <c r="C13" s="50">
        <v>37957</v>
      </c>
      <c r="D13" s="11">
        <v>36705</v>
      </c>
      <c r="E13" s="11">
        <v>36169</v>
      </c>
      <c r="F13" s="11">
        <v>37189</v>
      </c>
      <c r="G13" s="11">
        <v>35805</v>
      </c>
    </row>
    <row r="14" spans="1:7" s="4" customFormat="1" ht="15" customHeight="1">
      <c r="A14" s="49" t="s">
        <v>79</v>
      </c>
      <c r="B14" s="51" t="s">
        <v>134</v>
      </c>
      <c r="C14" s="50">
        <v>40781</v>
      </c>
      <c r="D14" s="11">
        <v>40147</v>
      </c>
      <c r="E14" s="11">
        <v>40191</v>
      </c>
      <c r="F14" s="11">
        <v>41067</v>
      </c>
      <c r="G14" s="11">
        <v>39220</v>
      </c>
    </row>
    <row r="15" spans="1:7" s="4" customFormat="1" ht="15" customHeight="1">
      <c r="A15" s="49" t="s">
        <v>79</v>
      </c>
      <c r="B15" s="51" t="s">
        <v>135</v>
      </c>
      <c r="C15" s="50">
        <v>0</v>
      </c>
      <c r="D15" s="12">
        <v>0</v>
      </c>
      <c r="E15" s="12">
        <v>13</v>
      </c>
      <c r="F15" s="11">
        <v>2151</v>
      </c>
      <c r="G15" s="11">
        <v>2089</v>
      </c>
    </row>
    <row r="16" spans="1:7" s="4" customFormat="1" ht="15" customHeight="1">
      <c r="A16" s="49" t="s">
        <v>79</v>
      </c>
      <c r="B16" s="51" t="s">
        <v>136</v>
      </c>
      <c r="C16" s="50">
        <v>22248</v>
      </c>
      <c r="D16" s="11">
        <v>21936</v>
      </c>
      <c r="E16" s="11">
        <v>22499</v>
      </c>
      <c r="F16" s="11">
        <v>22679</v>
      </c>
      <c r="G16" s="11">
        <v>20779</v>
      </c>
    </row>
    <row r="17" spans="1:7" s="4" customFormat="1" ht="15" customHeight="1">
      <c r="A17" s="49" t="s">
        <v>79</v>
      </c>
      <c r="B17" s="51" t="s">
        <v>85</v>
      </c>
      <c r="C17" s="50">
        <v>19528</v>
      </c>
      <c r="D17" s="11">
        <v>23151</v>
      </c>
      <c r="E17" s="11">
        <v>23005</v>
      </c>
      <c r="F17" s="11">
        <v>23988</v>
      </c>
      <c r="G17" s="11">
        <v>23443</v>
      </c>
    </row>
    <row r="18" spans="1:7" s="4" customFormat="1" ht="15" customHeight="1">
      <c r="A18" s="49" t="s">
        <v>79</v>
      </c>
      <c r="B18" s="51" t="s">
        <v>137</v>
      </c>
      <c r="C18" s="50">
        <v>57032</v>
      </c>
      <c r="D18" s="11">
        <v>52813</v>
      </c>
      <c r="E18" s="11">
        <v>54447</v>
      </c>
      <c r="F18" s="11">
        <v>53553</v>
      </c>
      <c r="G18" s="11">
        <v>50701</v>
      </c>
    </row>
    <row r="19" spans="1:7" s="4" customFormat="1" ht="15" customHeight="1">
      <c r="A19" s="49" t="s">
        <v>79</v>
      </c>
      <c r="B19" s="51" t="s">
        <v>138</v>
      </c>
      <c r="C19" s="50">
        <v>76640</v>
      </c>
      <c r="D19" s="11">
        <v>75433</v>
      </c>
      <c r="E19" s="11">
        <v>75012</v>
      </c>
      <c r="F19" s="11">
        <v>77278</v>
      </c>
      <c r="G19" s="11">
        <v>77608</v>
      </c>
    </row>
    <row r="20" spans="1:7" s="4" customFormat="1" ht="15" customHeight="1">
      <c r="A20" s="49" t="s">
        <v>79</v>
      </c>
      <c r="B20" s="51" t="s">
        <v>86</v>
      </c>
      <c r="C20" s="50">
        <v>35665</v>
      </c>
      <c r="D20" s="11">
        <v>36269</v>
      </c>
      <c r="E20" s="11">
        <v>36741</v>
      </c>
      <c r="F20" s="11">
        <v>37536</v>
      </c>
      <c r="G20" s="11">
        <v>36759</v>
      </c>
    </row>
    <row r="21" spans="1:7" s="4" customFormat="1" ht="15" customHeight="1">
      <c r="A21" s="49" t="s">
        <v>79</v>
      </c>
      <c r="B21" s="51" t="s">
        <v>196</v>
      </c>
      <c r="C21" s="50">
        <v>49639</v>
      </c>
      <c r="D21" s="11">
        <v>42686</v>
      </c>
      <c r="E21" s="11">
        <v>40106</v>
      </c>
      <c r="F21" s="11">
        <v>40686</v>
      </c>
      <c r="G21" s="11">
        <v>34664</v>
      </c>
    </row>
    <row r="22" spans="1:7" s="4" customFormat="1" ht="15" customHeight="1">
      <c r="A22" s="49" t="s">
        <v>79</v>
      </c>
      <c r="B22" s="51" t="s">
        <v>87</v>
      </c>
      <c r="C22" s="50">
        <v>33784</v>
      </c>
      <c r="D22" s="11">
        <v>32015</v>
      </c>
      <c r="E22" s="11">
        <v>34813</v>
      </c>
      <c r="F22" s="11">
        <v>34383</v>
      </c>
      <c r="G22" s="11">
        <v>37668</v>
      </c>
    </row>
    <row r="23" spans="1:7" s="4" customFormat="1" ht="15" customHeight="1">
      <c r="A23" s="49" t="s">
        <v>79</v>
      </c>
      <c r="B23" s="51" t="s">
        <v>88</v>
      </c>
      <c r="C23" s="50">
        <v>44880</v>
      </c>
      <c r="D23" s="11">
        <v>49833</v>
      </c>
      <c r="E23" s="11">
        <v>48368</v>
      </c>
      <c r="F23" s="11">
        <v>48256</v>
      </c>
      <c r="G23" s="11">
        <v>47158</v>
      </c>
    </row>
    <row r="24" spans="1:7" s="4" customFormat="1" ht="20.25" customHeight="1">
      <c r="A24" s="229" t="s">
        <v>89</v>
      </c>
      <c r="B24" s="48" t="s">
        <v>197</v>
      </c>
      <c r="C24" s="47">
        <v>12154</v>
      </c>
      <c r="D24" s="9">
        <v>12428</v>
      </c>
      <c r="E24" s="9">
        <v>11508</v>
      </c>
      <c r="F24" s="9">
        <v>11881</v>
      </c>
      <c r="G24" s="9">
        <v>12414</v>
      </c>
    </row>
    <row r="25" spans="1:7" s="4" customFormat="1" ht="15" customHeight="1">
      <c r="A25" s="229" t="s">
        <v>90</v>
      </c>
      <c r="B25" s="48" t="s">
        <v>91</v>
      </c>
      <c r="C25" s="47">
        <v>316509</v>
      </c>
      <c r="D25" s="9">
        <v>305300</v>
      </c>
      <c r="E25" s="9">
        <v>312762</v>
      </c>
      <c r="F25" s="9">
        <v>329455</v>
      </c>
      <c r="G25" s="9">
        <v>332958</v>
      </c>
    </row>
    <row r="26" spans="1:7" s="4" customFormat="1" ht="15" customHeight="1">
      <c r="A26" s="229" t="s">
        <v>92</v>
      </c>
      <c r="B26" s="48" t="s">
        <v>139</v>
      </c>
      <c r="C26" s="47">
        <v>480946</v>
      </c>
      <c r="D26" s="9">
        <v>490135</v>
      </c>
      <c r="E26" s="9">
        <v>500042</v>
      </c>
      <c r="F26" s="9">
        <v>520386</v>
      </c>
      <c r="G26" s="9">
        <v>525130</v>
      </c>
    </row>
    <row r="27" spans="1:7" s="4" customFormat="1" ht="15" customHeight="1">
      <c r="A27" s="229" t="s">
        <v>93</v>
      </c>
      <c r="B27" s="48" t="s">
        <v>94</v>
      </c>
      <c r="C27" s="47">
        <v>159353</v>
      </c>
      <c r="D27" s="9">
        <v>163569</v>
      </c>
      <c r="E27" s="9">
        <v>169744</v>
      </c>
      <c r="F27" s="9">
        <v>178609</v>
      </c>
      <c r="G27" s="9">
        <v>181673</v>
      </c>
    </row>
    <row r="28" spans="1:7" s="4" customFormat="1" ht="15" customHeight="1">
      <c r="A28" s="229" t="s">
        <v>95</v>
      </c>
      <c r="B28" s="48" t="s">
        <v>96</v>
      </c>
      <c r="C28" s="47">
        <v>142677</v>
      </c>
      <c r="D28" s="9">
        <v>140663</v>
      </c>
      <c r="E28" s="9">
        <v>141566</v>
      </c>
      <c r="F28" s="9">
        <v>145688</v>
      </c>
      <c r="G28" s="9">
        <v>145570</v>
      </c>
    </row>
    <row r="29" spans="1:7" s="4" customFormat="1" ht="15" customHeight="1">
      <c r="A29" s="229" t="s">
        <v>97</v>
      </c>
      <c r="B29" s="48" t="s">
        <v>287</v>
      </c>
      <c r="C29" s="47">
        <v>76967</v>
      </c>
      <c r="D29" s="9">
        <v>79790</v>
      </c>
      <c r="E29" s="9">
        <v>78366</v>
      </c>
      <c r="F29" s="9">
        <v>80023</v>
      </c>
      <c r="G29" s="9">
        <v>79415</v>
      </c>
    </row>
    <row r="30" spans="1:7" s="30" customFormat="1" ht="15" customHeight="1">
      <c r="A30" s="229" t="s">
        <v>98</v>
      </c>
      <c r="B30" s="48" t="s">
        <v>140</v>
      </c>
      <c r="C30" s="47">
        <v>234000</v>
      </c>
      <c r="D30" s="9">
        <v>276557</v>
      </c>
      <c r="E30" s="9">
        <v>304551</v>
      </c>
      <c r="F30" s="9">
        <v>337755</v>
      </c>
      <c r="G30" s="9">
        <v>356542</v>
      </c>
    </row>
    <row r="31" spans="1:7" s="4" customFormat="1" ht="15" customHeight="1">
      <c r="A31" s="229" t="s">
        <v>99</v>
      </c>
      <c r="B31" s="48" t="s">
        <v>141</v>
      </c>
      <c r="C31" s="47">
        <v>14444</v>
      </c>
      <c r="D31" s="9">
        <v>11929</v>
      </c>
      <c r="E31" s="9">
        <v>13404</v>
      </c>
      <c r="F31" s="9">
        <v>28782</v>
      </c>
      <c r="G31" s="9">
        <v>28202</v>
      </c>
    </row>
    <row r="32" spans="1:7" s="4" customFormat="1" ht="15" customHeight="1">
      <c r="A32" s="229" t="s">
        <v>100</v>
      </c>
      <c r="B32" s="48" t="s">
        <v>101</v>
      </c>
      <c r="C32" s="47">
        <v>45377</v>
      </c>
      <c r="D32" s="9">
        <v>45154</v>
      </c>
      <c r="E32" s="9">
        <v>44469</v>
      </c>
      <c r="F32" s="9">
        <v>60224</v>
      </c>
      <c r="G32" s="9">
        <v>67108</v>
      </c>
    </row>
    <row r="33" spans="1:7" s="4" customFormat="1" ht="15" customHeight="1">
      <c r="A33" s="229" t="s">
        <v>102</v>
      </c>
      <c r="B33" s="48" t="s">
        <v>198</v>
      </c>
      <c r="C33" s="47">
        <v>108147</v>
      </c>
      <c r="D33" s="9">
        <v>117181</v>
      </c>
      <c r="E33" s="9">
        <v>129284</v>
      </c>
      <c r="F33" s="9">
        <v>157822</v>
      </c>
      <c r="G33" s="9">
        <v>167879</v>
      </c>
    </row>
    <row r="34" spans="1:7" s="4" customFormat="1" ht="15" customHeight="1">
      <c r="A34" s="229" t="s">
        <v>103</v>
      </c>
      <c r="B34" s="48" t="s">
        <v>199</v>
      </c>
      <c r="C34" s="47">
        <v>72422</v>
      </c>
      <c r="D34" s="9">
        <v>79180</v>
      </c>
      <c r="E34" s="9">
        <v>84674</v>
      </c>
      <c r="F34" s="9">
        <v>91652</v>
      </c>
      <c r="G34" s="9">
        <v>97253</v>
      </c>
    </row>
    <row r="35" spans="1:7" s="4" customFormat="1" ht="15" customHeight="1">
      <c r="A35" s="52" t="s">
        <v>104</v>
      </c>
      <c r="B35" s="53" t="s">
        <v>105</v>
      </c>
      <c r="C35" s="54">
        <v>4</v>
      </c>
      <c r="D35" s="14">
        <v>11</v>
      </c>
      <c r="E35" s="14">
        <v>36</v>
      </c>
      <c r="F35" s="14">
        <v>36</v>
      </c>
      <c r="G35" s="14">
        <v>43</v>
      </c>
    </row>
    <row r="36" spans="1:7" s="4" customFormat="1" ht="15" customHeight="1">
      <c r="A36" s="29" t="s">
        <v>283</v>
      </c>
      <c r="C36" s="6"/>
      <c r="D36" s="6"/>
      <c r="E36" s="6"/>
      <c r="F36" s="6"/>
      <c r="G36" s="6"/>
    </row>
    <row r="37" spans="1:7" s="4" customFormat="1" ht="15" customHeight="1">
      <c r="B37" s="184" t="s">
        <v>190</v>
      </c>
      <c r="C37" s="184"/>
      <c r="D37" s="184"/>
      <c r="E37" s="184"/>
      <c r="F37" s="184"/>
      <c r="G37" s="184"/>
    </row>
    <row r="38" spans="1:7" ht="15" customHeight="1">
      <c r="B38" s="71"/>
    </row>
    <row r="51" spans="2:2">
      <c r="B51" s="73"/>
    </row>
  </sheetData>
  <mergeCells count="2">
    <mergeCell ref="A5:B5"/>
    <mergeCell ref="A1:G1"/>
  </mergeCells>
  <phoneticPr fontId="15" type="noConversion"/>
  <conditionalFormatting sqref="A1:XFD1048576">
    <cfRule type="cellIs" dxfId="0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olha15" enableFormatConditionsCalculation="0">
    <tabColor indexed="25"/>
  </sheetPr>
  <dimension ref="A1:J53"/>
  <sheetViews>
    <sheetView workbookViewId="0">
      <selection sqref="A1:H1"/>
    </sheetView>
  </sheetViews>
  <sheetFormatPr defaultRowHeight="11.25"/>
  <cols>
    <col min="1" max="1" width="2" style="88" customWidth="1"/>
    <col min="2" max="2" width="56.140625" style="88" customWidth="1"/>
    <col min="3" max="5" width="7.5703125" style="191" customWidth="1"/>
    <col min="6" max="7" width="7.5703125" style="224" customWidth="1"/>
    <col min="8" max="8" width="7.5703125" style="358" customWidth="1"/>
    <col min="9" max="16384" width="9.140625" style="88"/>
  </cols>
  <sheetData>
    <row r="1" spans="1:10" s="203" customFormat="1" ht="28.5" customHeight="1">
      <c r="A1" s="422" t="s">
        <v>214</v>
      </c>
      <c r="B1" s="422"/>
      <c r="C1" s="422"/>
      <c r="D1" s="422"/>
      <c r="E1" s="422"/>
      <c r="F1" s="422"/>
      <c r="G1" s="422"/>
      <c r="H1" s="422"/>
    </row>
    <row r="2" spans="1:10" s="186" customFormat="1" ht="15.75" customHeight="1">
      <c r="A2" s="5"/>
      <c r="B2" s="5"/>
      <c r="C2" s="5"/>
      <c r="D2" s="5"/>
      <c r="E2" s="5"/>
      <c r="F2" s="5"/>
      <c r="G2" s="5"/>
      <c r="H2" s="5"/>
    </row>
    <row r="3" spans="1:10" s="186" customFormat="1" ht="15.75" customHeight="1">
      <c r="A3" s="42" t="s">
        <v>70</v>
      </c>
      <c r="B3" s="29"/>
      <c r="C3" s="141"/>
      <c r="D3" s="141"/>
      <c r="E3" s="141"/>
      <c r="F3" s="141"/>
      <c r="G3" s="141"/>
      <c r="H3" s="141"/>
    </row>
    <row r="4" spans="1:10" s="186" customFormat="1" ht="28.5" customHeight="1" thickBot="1">
      <c r="A4" s="164" t="s">
        <v>12</v>
      </c>
      <c r="B4" s="46"/>
      <c r="C4" s="46">
        <v>2007</v>
      </c>
      <c r="D4" s="7">
        <v>2008</v>
      </c>
      <c r="E4" s="7">
        <v>2009</v>
      </c>
      <c r="F4" s="246">
        <v>2010</v>
      </c>
      <c r="G4" s="7">
        <v>2011</v>
      </c>
      <c r="H4" s="7">
        <v>2012</v>
      </c>
    </row>
    <row r="5" spans="1:10" s="186" customFormat="1" ht="16.5" customHeight="1" thickTop="1">
      <c r="A5" s="423" t="s">
        <v>71</v>
      </c>
      <c r="B5" s="423"/>
      <c r="C5" s="9">
        <v>2848902</v>
      </c>
      <c r="D5" s="9">
        <v>2894365</v>
      </c>
      <c r="E5" s="9">
        <v>2759400</v>
      </c>
      <c r="F5" s="247">
        <v>2599509</v>
      </c>
      <c r="G5" s="9">
        <v>2553741</v>
      </c>
      <c r="H5" s="9">
        <v>2387386</v>
      </c>
      <c r="I5" s="363"/>
      <c r="J5" s="363"/>
    </row>
    <row r="6" spans="1:10" s="186" customFormat="1" ht="16.5" customHeight="1">
      <c r="A6" s="229" t="s">
        <v>146</v>
      </c>
      <c r="B6" s="48" t="s">
        <v>193</v>
      </c>
      <c r="C6" s="9">
        <v>56443</v>
      </c>
      <c r="D6" s="9">
        <v>57535</v>
      </c>
      <c r="E6" s="9">
        <v>55026</v>
      </c>
      <c r="F6" s="247">
        <v>49070</v>
      </c>
      <c r="G6" s="9">
        <v>48319</v>
      </c>
      <c r="H6" s="9">
        <v>48046</v>
      </c>
      <c r="I6" s="363"/>
      <c r="J6" s="363"/>
    </row>
    <row r="7" spans="1:10" s="186" customFormat="1" ht="12.75" customHeight="1">
      <c r="A7" s="229" t="s">
        <v>147</v>
      </c>
      <c r="B7" s="48" t="s">
        <v>200</v>
      </c>
      <c r="C7" s="9">
        <v>11629</v>
      </c>
      <c r="D7" s="9">
        <v>11620</v>
      </c>
      <c r="E7" s="9">
        <v>10994</v>
      </c>
      <c r="F7" s="247">
        <v>9855</v>
      </c>
      <c r="G7" s="9">
        <v>9546</v>
      </c>
      <c r="H7" s="9">
        <v>8294</v>
      </c>
      <c r="I7" s="363"/>
      <c r="J7" s="363"/>
    </row>
    <row r="8" spans="1:10" s="186" customFormat="1" ht="12.75" customHeight="1">
      <c r="A8" s="229" t="s">
        <v>148</v>
      </c>
      <c r="B8" s="48" t="s">
        <v>194</v>
      </c>
      <c r="C8" s="9">
        <v>678206</v>
      </c>
      <c r="D8" s="9">
        <v>665653</v>
      </c>
      <c r="E8" s="9">
        <v>608286</v>
      </c>
      <c r="F8" s="247">
        <v>576984</v>
      </c>
      <c r="G8" s="9">
        <v>564643</v>
      </c>
      <c r="H8" s="9">
        <v>539570</v>
      </c>
      <c r="I8" s="363"/>
      <c r="J8" s="363"/>
    </row>
    <row r="9" spans="1:10" s="186" customFormat="1" ht="12.75" customHeight="1">
      <c r="A9" s="163"/>
      <c r="B9" s="161" t="s">
        <v>161</v>
      </c>
      <c r="C9" s="11">
        <v>79026</v>
      </c>
      <c r="D9" s="11">
        <v>79688</v>
      </c>
      <c r="E9" s="11">
        <v>78271</v>
      </c>
      <c r="F9" s="248">
        <v>74930</v>
      </c>
      <c r="G9" s="11">
        <v>73505</v>
      </c>
      <c r="H9" s="11">
        <v>69882</v>
      </c>
      <c r="I9" s="363"/>
      <c r="J9" s="363"/>
    </row>
    <row r="10" spans="1:10" s="186" customFormat="1" ht="12.75" customHeight="1">
      <c r="A10" s="163"/>
      <c r="B10" s="161" t="s">
        <v>162</v>
      </c>
      <c r="C10" s="11">
        <v>12311</v>
      </c>
      <c r="D10" s="11">
        <v>12374</v>
      </c>
      <c r="E10" s="11">
        <v>11055</v>
      </c>
      <c r="F10" s="248">
        <v>11183</v>
      </c>
      <c r="G10" s="11">
        <v>11753</v>
      </c>
      <c r="H10" s="11">
        <v>11521</v>
      </c>
      <c r="I10" s="363"/>
      <c r="J10" s="363"/>
    </row>
    <row r="11" spans="1:10" s="186" customFormat="1" ht="12.75" customHeight="1">
      <c r="A11" s="163"/>
      <c r="B11" s="161" t="s">
        <v>163</v>
      </c>
      <c r="C11" s="11">
        <v>776</v>
      </c>
      <c r="D11" s="11">
        <v>507</v>
      </c>
      <c r="E11" s="11">
        <v>505</v>
      </c>
      <c r="F11" s="248">
        <v>488</v>
      </c>
      <c r="G11" s="11">
        <v>459</v>
      </c>
      <c r="H11" s="11">
        <v>441</v>
      </c>
      <c r="I11" s="363"/>
      <c r="J11" s="363"/>
    </row>
    <row r="12" spans="1:10" s="186" customFormat="1" ht="12.75" customHeight="1">
      <c r="A12" s="163"/>
      <c r="B12" s="161" t="s">
        <v>0</v>
      </c>
      <c r="C12" s="11">
        <v>56914</v>
      </c>
      <c r="D12" s="11">
        <v>52416</v>
      </c>
      <c r="E12" s="11">
        <v>45302</v>
      </c>
      <c r="F12" s="248">
        <v>41344</v>
      </c>
      <c r="G12" s="11">
        <v>38934</v>
      </c>
      <c r="H12" s="11">
        <v>38286</v>
      </c>
      <c r="I12" s="363"/>
      <c r="J12" s="363"/>
    </row>
    <row r="13" spans="1:10" s="186" customFormat="1" ht="12.75" customHeight="1">
      <c r="A13" s="163"/>
      <c r="B13" s="161" t="s">
        <v>164</v>
      </c>
      <c r="C13" s="11">
        <v>102032</v>
      </c>
      <c r="D13" s="11">
        <v>96950</v>
      </c>
      <c r="E13" s="11">
        <v>84506</v>
      </c>
      <c r="F13" s="248">
        <v>74815</v>
      </c>
      <c r="G13" s="11">
        <v>72780</v>
      </c>
      <c r="H13" s="11">
        <v>69145</v>
      </c>
      <c r="I13" s="363"/>
      <c r="J13" s="363"/>
    </row>
    <row r="14" spans="1:10" s="186" customFormat="1" ht="12.75" customHeight="1">
      <c r="A14" s="163"/>
      <c r="B14" s="161" t="s">
        <v>165</v>
      </c>
      <c r="C14" s="11">
        <v>41845</v>
      </c>
      <c r="D14" s="11">
        <v>40998</v>
      </c>
      <c r="E14" s="11">
        <v>37646</v>
      </c>
      <c r="F14" s="248">
        <v>37336</v>
      </c>
      <c r="G14" s="11">
        <v>40312</v>
      </c>
      <c r="H14" s="11">
        <v>40296</v>
      </c>
      <c r="I14" s="363"/>
      <c r="J14" s="363"/>
    </row>
    <row r="15" spans="1:10" s="186" customFormat="1" ht="12.75" customHeight="1">
      <c r="A15" s="163"/>
      <c r="B15" s="161" t="s">
        <v>1</v>
      </c>
      <c r="C15" s="11">
        <v>31580</v>
      </c>
      <c r="D15" s="11">
        <v>30670</v>
      </c>
      <c r="E15" s="11">
        <v>27006</v>
      </c>
      <c r="F15" s="248">
        <v>24565</v>
      </c>
      <c r="G15" s="11">
        <v>23996</v>
      </c>
      <c r="H15" s="11">
        <v>22536</v>
      </c>
      <c r="I15" s="363"/>
      <c r="J15" s="363"/>
    </row>
    <row r="16" spans="1:10" s="186" customFormat="1" ht="12.75" customHeight="1">
      <c r="A16" s="163"/>
      <c r="B16" s="161" t="s">
        <v>2</v>
      </c>
      <c r="C16" s="11">
        <v>10486</v>
      </c>
      <c r="D16" s="11">
        <v>10975</v>
      </c>
      <c r="E16" s="11">
        <v>10631</v>
      </c>
      <c r="F16" s="248">
        <v>10408</v>
      </c>
      <c r="G16" s="11">
        <v>10610</v>
      </c>
      <c r="H16" s="11">
        <v>10361</v>
      </c>
      <c r="I16" s="363"/>
      <c r="J16" s="363"/>
    </row>
    <row r="17" spans="1:10" s="186" customFormat="1" ht="12.75" customHeight="1">
      <c r="A17" s="163"/>
      <c r="B17" s="161" t="s">
        <v>166</v>
      </c>
      <c r="C17" s="11">
        <v>18514</v>
      </c>
      <c r="D17" s="11">
        <v>17288</v>
      </c>
      <c r="E17" s="11">
        <v>16227</v>
      </c>
      <c r="F17" s="248">
        <v>14737</v>
      </c>
      <c r="G17" s="11">
        <v>13542</v>
      </c>
      <c r="H17" s="11">
        <v>11902</v>
      </c>
      <c r="I17" s="363"/>
      <c r="J17" s="363"/>
    </row>
    <row r="18" spans="1:10" s="186" customFormat="1" ht="12.75" customHeight="1">
      <c r="A18" s="163"/>
      <c r="B18" s="20" t="s">
        <v>3</v>
      </c>
      <c r="C18" s="11">
        <v>2025</v>
      </c>
      <c r="D18" s="11">
        <v>2024</v>
      </c>
      <c r="E18" s="11">
        <v>2004</v>
      </c>
      <c r="F18" s="248">
        <v>2048</v>
      </c>
      <c r="G18" s="11">
        <v>1987</v>
      </c>
      <c r="H18" s="11">
        <v>2172</v>
      </c>
      <c r="I18" s="363"/>
      <c r="J18" s="363"/>
    </row>
    <row r="19" spans="1:10" s="186" customFormat="1" ht="12.75" customHeight="1">
      <c r="A19" s="163"/>
      <c r="B19" s="20" t="s">
        <v>4</v>
      </c>
      <c r="C19" s="11">
        <v>13220</v>
      </c>
      <c r="D19" s="11">
        <v>12862</v>
      </c>
      <c r="E19" s="11">
        <v>11976</v>
      </c>
      <c r="F19" s="248">
        <v>11689</v>
      </c>
      <c r="G19" s="11">
        <v>11400</v>
      </c>
      <c r="H19" s="11">
        <v>10971</v>
      </c>
      <c r="I19" s="363"/>
      <c r="J19" s="363"/>
    </row>
    <row r="20" spans="1:10" s="186" customFormat="1" ht="12.75" customHeight="1">
      <c r="A20" s="163"/>
      <c r="B20" s="20" t="s">
        <v>5</v>
      </c>
      <c r="C20" s="11">
        <v>6063</v>
      </c>
      <c r="D20" s="11">
        <v>6444</v>
      </c>
      <c r="E20" s="11">
        <v>6046</v>
      </c>
      <c r="F20" s="248">
        <v>6495</v>
      </c>
      <c r="G20" s="11">
        <v>6002</v>
      </c>
      <c r="H20" s="11">
        <v>5823</v>
      </c>
      <c r="I20" s="363"/>
      <c r="J20" s="363"/>
    </row>
    <row r="21" spans="1:10" s="186" customFormat="1" ht="12.75" customHeight="1">
      <c r="A21" s="163"/>
      <c r="B21" s="20" t="s">
        <v>167</v>
      </c>
      <c r="C21" s="11">
        <v>24241</v>
      </c>
      <c r="D21" s="11">
        <v>23608</v>
      </c>
      <c r="E21" s="11">
        <v>22302</v>
      </c>
      <c r="F21" s="248">
        <v>22055</v>
      </c>
      <c r="G21" s="11">
        <v>22353</v>
      </c>
      <c r="H21" s="11">
        <v>21989</v>
      </c>
      <c r="I21" s="363"/>
      <c r="J21" s="363"/>
    </row>
    <row r="22" spans="1:10" s="186" customFormat="1" ht="12.75" customHeight="1">
      <c r="A22" s="163"/>
      <c r="B22" s="20" t="s">
        <v>6</v>
      </c>
      <c r="C22" s="11">
        <v>49458</v>
      </c>
      <c r="D22" s="11">
        <v>47141</v>
      </c>
      <c r="E22" s="11">
        <v>42243</v>
      </c>
      <c r="F22" s="248">
        <v>40577</v>
      </c>
      <c r="G22" s="11">
        <v>37956</v>
      </c>
      <c r="H22" s="11">
        <v>34122</v>
      </c>
      <c r="I22" s="363"/>
      <c r="J22" s="363"/>
    </row>
    <row r="23" spans="1:10" s="186" customFormat="1" ht="12.75" customHeight="1">
      <c r="A23" s="163"/>
      <c r="B23" s="20" t="s">
        <v>168</v>
      </c>
      <c r="C23" s="11">
        <v>10118</v>
      </c>
      <c r="D23" s="11">
        <v>10488</v>
      </c>
      <c r="E23" s="11">
        <v>8844</v>
      </c>
      <c r="F23" s="248">
        <v>8561</v>
      </c>
      <c r="G23" s="11">
        <v>8399</v>
      </c>
      <c r="H23" s="11">
        <v>7766</v>
      </c>
      <c r="I23" s="363"/>
      <c r="J23" s="363"/>
    </row>
    <row r="24" spans="1:10" s="186" customFormat="1" ht="12.75" customHeight="1">
      <c r="A24" s="163"/>
      <c r="B24" s="20" t="s">
        <v>182</v>
      </c>
      <c r="C24" s="11">
        <v>74311</v>
      </c>
      <c r="D24" s="11">
        <v>75250</v>
      </c>
      <c r="E24" s="11">
        <v>70731</v>
      </c>
      <c r="F24" s="248">
        <v>68398</v>
      </c>
      <c r="G24" s="11">
        <v>65063</v>
      </c>
      <c r="H24" s="11">
        <v>60117</v>
      </c>
      <c r="I24" s="363"/>
      <c r="J24" s="363"/>
    </row>
    <row r="25" spans="1:10" s="186" customFormat="1" ht="12.75" customHeight="1">
      <c r="A25" s="163"/>
      <c r="B25" s="20" t="s">
        <v>201</v>
      </c>
      <c r="C25" s="11">
        <v>12717</v>
      </c>
      <c r="D25" s="11">
        <v>11002</v>
      </c>
      <c r="E25" s="11">
        <v>9600</v>
      </c>
      <c r="F25" s="248">
        <v>10471</v>
      </c>
      <c r="G25" s="11">
        <v>11109</v>
      </c>
      <c r="H25" s="11">
        <v>10326</v>
      </c>
      <c r="I25" s="363"/>
      <c r="J25" s="363"/>
    </row>
    <row r="26" spans="1:10" s="186" customFormat="1" ht="12.75" customHeight="1">
      <c r="A26" s="163"/>
      <c r="B26" s="20" t="s">
        <v>202</v>
      </c>
      <c r="C26" s="11">
        <v>14316</v>
      </c>
      <c r="D26" s="11">
        <v>17318</v>
      </c>
      <c r="E26" s="11">
        <v>17308</v>
      </c>
      <c r="F26" s="248">
        <v>15824</v>
      </c>
      <c r="G26" s="11">
        <v>15835</v>
      </c>
      <c r="H26" s="11">
        <v>14758</v>
      </c>
      <c r="I26" s="363"/>
      <c r="J26" s="363"/>
    </row>
    <row r="27" spans="1:10" s="186" customFormat="1" ht="12.75" customHeight="1">
      <c r="A27" s="163"/>
      <c r="B27" s="20" t="s">
        <v>169</v>
      </c>
      <c r="C27" s="11">
        <v>22790</v>
      </c>
      <c r="D27" s="11">
        <v>21483</v>
      </c>
      <c r="E27" s="11">
        <v>19600</v>
      </c>
      <c r="F27" s="248">
        <v>18969</v>
      </c>
      <c r="G27" s="11">
        <v>18793</v>
      </c>
      <c r="H27" s="11">
        <v>17858</v>
      </c>
      <c r="I27" s="363"/>
      <c r="J27" s="363"/>
    </row>
    <row r="28" spans="1:10" s="186" customFormat="1" ht="12.75" customHeight="1">
      <c r="A28" s="163"/>
      <c r="B28" s="20" t="s">
        <v>7</v>
      </c>
      <c r="C28" s="11">
        <v>33974</v>
      </c>
      <c r="D28" s="11">
        <v>31659</v>
      </c>
      <c r="E28" s="11">
        <v>28780</v>
      </c>
      <c r="F28" s="248">
        <v>26455</v>
      </c>
      <c r="G28" s="11">
        <v>27262</v>
      </c>
      <c r="H28" s="11">
        <v>26215</v>
      </c>
      <c r="I28" s="363"/>
      <c r="J28" s="363"/>
    </row>
    <row r="29" spans="1:10" s="186" customFormat="1" ht="12.75" customHeight="1">
      <c r="A29" s="163"/>
      <c r="B29" s="20" t="s">
        <v>170</v>
      </c>
      <c r="C29" s="11">
        <v>5905</v>
      </c>
      <c r="D29" s="11">
        <v>4367</v>
      </c>
      <c r="E29" s="11">
        <v>4054</v>
      </c>
      <c r="F29" s="248">
        <v>3543</v>
      </c>
      <c r="G29" s="11">
        <v>3519</v>
      </c>
      <c r="H29" s="11">
        <v>3499</v>
      </c>
      <c r="I29" s="363"/>
      <c r="J29" s="363"/>
    </row>
    <row r="30" spans="1:10" s="204" customFormat="1" ht="12.75" customHeight="1">
      <c r="A30" s="163"/>
      <c r="B30" s="20" t="s">
        <v>8</v>
      </c>
      <c r="C30" s="11">
        <v>34104</v>
      </c>
      <c r="D30" s="11">
        <v>33250</v>
      </c>
      <c r="E30" s="11">
        <v>30917</v>
      </c>
      <c r="F30" s="248">
        <v>29189</v>
      </c>
      <c r="G30" s="11">
        <v>27122</v>
      </c>
      <c r="H30" s="11">
        <v>24186</v>
      </c>
      <c r="I30" s="363"/>
      <c r="J30" s="363"/>
    </row>
    <row r="31" spans="1:10" s="186" customFormat="1" ht="12.75" customHeight="1">
      <c r="A31" s="163"/>
      <c r="B31" s="20" t="s">
        <v>171</v>
      </c>
      <c r="C31" s="11">
        <v>10797</v>
      </c>
      <c r="D31" s="11">
        <v>11203</v>
      </c>
      <c r="E31" s="11">
        <v>10391</v>
      </c>
      <c r="F31" s="248">
        <v>10182</v>
      </c>
      <c r="G31" s="11">
        <v>9992</v>
      </c>
      <c r="H31" s="11">
        <v>9464</v>
      </c>
      <c r="I31" s="363"/>
      <c r="J31" s="363"/>
    </row>
    <row r="32" spans="1:10" s="186" customFormat="1" ht="12.75" customHeight="1">
      <c r="A32" s="163"/>
      <c r="B32" s="20" t="s">
        <v>9</v>
      </c>
      <c r="C32" s="11">
        <v>10683</v>
      </c>
      <c r="D32" s="11">
        <v>15688</v>
      </c>
      <c r="E32" s="11">
        <v>12341</v>
      </c>
      <c r="F32" s="248">
        <v>12722</v>
      </c>
      <c r="G32" s="11">
        <v>11960</v>
      </c>
      <c r="H32" s="11">
        <v>15934</v>
      </c>
      <c r="I32" s="363"/>
      <c r="J32" s="363"/>
    </row>
    <row r="33" spans="1:10" s="186" customFormat="1" ht="16.5" customHeight="1">
      <c r="A33" s="229" t="s">
        <v>149</v>
      </c>
      <c r="B33" s="48" t="s">
        <v>203</v>
      </c>
      <c r="C33" s="9">
        <v>8202</v>
      </c>
      <c r="D33" s="9">
        <v>7790</v>
      </c>
      <c r="E33" s="9">
        <v>7598</v>
      </c>
      <c r="F33" s="247">
        <v>7370</v>
      </c>
      <c r="G33" s="9">
        <v>7136</v>
      </c>
      <c r="H33" s="9">
        <v>6828</v>
      </c>
      <c r="I33" s="363"/>
      <c r="J33" s="363"/>
    </row>
    <row r="34" spans="1:10" s="186" customFormat="1" ht="12.75" customHeight="1">
      <c r="A34" s="229" t="s">
        <v>150</v>
      </c>
      <c r="B34" s="48" t="s">
        <v>10</v>
      </c>
      <c r="C34" s="9">
        <v>15765</v>
      </c>
      <c r="D34" s="9">
        <v>17380</v>
      </c>
      <c r="E34" s="9">
        <v>18369</v>
      </c>
      <c r="F34" s="247">
        <v>19595</v>
      </c>
      <c r="G34" s="9">
        <v>19959</v>
      </c>
      <c r="H34" s="9">
        <v>19881</v>
      </c>
      <c r="I34" s="363"/>
      <c r="J34" s="363"/>
    </row>
    <row r="35" spans="1:10" s="186" customFormat="1" ht="12.75" customHeight="1">
      <c r="A35" s="229" t="s">
        <v>151</v>
      </c>
      <c r="B35" s="48" t="s">
        <v>152</v>
      </c>
      <c r="C35" s="9">
        <v>348978</v>
      </c>
      <c r="D35" s="9">
        <v>341992</v>
      </c>
      <c r="E35" s="9">
        <v>309468</v>
      </c>
      <c r="F35" s="247">
        <v>269346</v>
      </c>
      <c r="G35" s="9">
        <v>242163</v>
      </c>
      <c r="H35" s="9">
        <v>191754</v>
      </c>
      <c r="I35" s="363"/>
      <c r="J35" s="363"/>
    </row>
    <row r="36" spans="1:10" s="186" customFormat="1" ht="12.75" customHeight="1">
      <c r="A36" s="229" t="s">
        <v>153</v>
      </c>
      <c r="B36" s="48" t="s">
        <v>11</v>
      </c>
      <c r="C36" s="9">
        <v>538708</v>
      </c>
      <c r="D36" s="9">
        <v>543056</v>
      </c>
      <c r="E36" s="9">
        <v>528671</v>
      </c>
      <c r="F36" s="247">
        <v>505150</v>
      </c>
      <c r="G36" s="9">
        <v>491986</v>
      </c>
      <c r="H36" s="9">
        <v>460720</v>
      </c>
      <c r="I36" s="363"/>
      <c r="J36" s="363"/>
    </row>
    <row r="37" spans="1:10" s="186" customFormat="1" ht="12.75" customHeight="1">
      <c r="A37" s="229" t="s">
        <v>116</v>
      </c>
      <c r="B37" s="48" t="s">
        <v>172</v>
      </c>
      <c r="C37" s="9">
        <v>132520</v>
      </c>
      <c r="D37" s="9">
        <v>135746</v>
      </c>
      <c r="E37" s="9">
        <v>132683</v>
      </c>
      <c r="F37" s="247">
        <v>128222</v>
      </c>
      <c r="G37" s="9">
        <v>126279</v>
      </c>
      <c r="H37" s="9">
        <v>118244</v>
      </c>
      <c r="I37" s="363"/>
      <c r="J37" s="363"/>
    </row>
    <row r="38" spans="1:10" s="186" customFormat="1" ht="12.75" customHeight="1">
      <c r="A38" s="229" t="s">
        <v>26</v>
      </c>
      <c r="B38" s="48" t="s">
        <v>173</v>
      </c>
      <c r="C38" s="9">
        <v>190961</v>
      </c>
      <c r="D38" s="9">
        <v>197383</v>
      </c>
      <c r="E38" s="9">
        <v>194089</v>
      </c>
      <c r="F38" s="247">
        <v>180038</v>
      </c>
      <c r="G38" s="9">
        <v>177928</v>
      </c>
      <c r="H38" s="9">
        <v>166346</v>
      </c>
      <c r="I38" s="363"/>
      <c r="J38" s="363"/>
    </row>
    <row r="39" spans="1:10" s="186" customFormat="1" ht="12.75" customHeight="1">
      <c r="A39" s="229" t="s">
        <v>154</v>
      </c>
      <c r="B39" s="48" t="s">
        <v>204</v>
      </c>
      <c r="C39" s="9">
        <v>57006</v>
      </c>
      <c r="D39" s="9">
        <v>59989</v>
      </c>
      <c r="E39" s="9">
        <v>62290</v>
      </c>
      <c r="F39" s="247">
        <v>60969</v>
      </c>
      <c r="G39" s="9">
        <v>63409</v>
      </c>
      <c r="H39" s="9">
        <v>63429</v>
      </c>
      <c r="I39" s="363"/>
      <c r="J39" s="363"/>
    </row>
    <row r="40" spans="1:10" ht="12.75" customHeight="1">
      <c r="A40" s="229" t="s">
        <v>155</v>
      </c>
      <c r="B40" s="48" t="s">
        <v>205</v>
      </c>
      <c r="C40" s="9">
        <v>85354</v>
      </c>
      <c r="D40" s="9">
        <v>87324</v>
      </c>
      <c r="E40" s="9">
        <v>87055</v>
      </c>
      <c r="F40" s="247">
        <v>87317</v>
      </c>
      <c r="G40" s="9">
        <v>85332</v>
      </c>
      <c r="H40" s="9">
        <v>82456</v>
      </c>
      <c r="I40" s="363"/>
      <c r="J40" s="363"/>
    </row>
    <row r="41" spans="1:10" ht="12.75" customHeight="1">
      <c r="A41" s="229" t="s">
        <v>156</v>
      </c>
      <c r="B41" s="48" t="s">
        <v>206</v>
      </c>
      <c r="C41" s="9">
        <v>21317</v>
      </c>
      <c r="D41" s="9">
        <v>21936</v>
      </c>
      <c r="E41" s="9">
        <v>19800</v>
      </c>
      <c r="F41" s="247">
        <v>18137</v>
      </c>
      <c r="G41" s="9">
        <v>17433</v>
      </c>
      <c r="H41" s="9">
        <v>15248</v>
      </c>
      <c r="I41" s="363"/>
      <c r="J41" s="363"/>
    </row>
    <row r="42" spans="1:10" ht="12.75" customHeight="1">
      <c r="A42" s="229" t="s">
        <v>117</v>
      </c>
      <c r="B42" s="48" t="s">
        <v>207</v>
      </c>
      <c r="C42" s="9">
        <v>92360</v>
      </c>
      <c r="D42" s="9">
        <v>98084</v>
      </c>
      <c r="E42" s="9">
        <v>101829</v>
      </c>
      <c r="F42" s="247">
        <v>97991</v>
      </c>
      <c r="G42" s="9">
        <v>102511</v>
      </c>
      <c r="H42" s="9">
        <v>97711</v>
      </c>
      <c r="I42" s="363"/>
      <c r="J42" s="363"/>
    </row>
    <row r="43" spans="1:10" ht="12.75" customHeight="1">
      <c r="A43" s="229" t="s">
        <v>158</v>
      </c>
      <c r="B43" s="48" t="s">
        <v>208</v>
      </c>
      <c r="C43" s="9">
        <v>250313</v>
      </c>
      <c r="D43" s="9">
        <v>265542</v>
      </c>
      <c r="E43" s="9">
        <v>252403</v>
      </c>
      <c r="F43" s="247">
        <v>238513</v>
      </c>
      <c r="G43" s="9">
        <v>233263</v>
      </c>
      <c r="H43" s="9">
        <v>214023</v>
      </c>
      <c r="I43" s="363"/>
      <c r="J43" s="363"/>
    </row>
    <row r="44" spans="1:10" ht="12.75" customHeight="1">
      <c r="A44" s="229" t="s">
        <v>159</v>
      </c>
      <c r="B44" s="48" t="s">
        <v>174</v>
      </c>
      <c r="C44" s="9">
        <v>34238</v>
      </c>
      <c r="D44" s="9">
        <v>36762</v>
      </c>
      <c r="E44" s="9">
        <v>21243</v>
      </c>
      <c r="F44" s="247">
        <v>10431</v>
      </c>
      <c r="G44" s="9">
        <v>10849</v>
      </c>
      <c r="H44" s="9">
        <v>10463</v>
      </c>
      <c r="I44" s="363"/>
      <c r="J44" s="363"/>
    </row>
    <row r="45" spans="1:10" ht="12.75" customHeight="1">
      <c r="A45" s="229" t="s">
        <v>175</v>
      </c>
      <c r="B45" s="48" t="s">
        <v>157</v>
      </c>
      <c r="C45" s="9">
        <v>72811</v>
      </c>
      <c r="D45" s="9">
        <v>72346</v>
      </c>
      <c r="E45" s="9">
        <v>66893</v>
      </c>
      <c r="F45" s="247">
        <v>55558</v>
      </c>
      <c r="G45" s="9">
        <v>55246</v>
      </c>
      <c r="H45" s="9">
        <v>51867</v>
      </c>
      <c r="I45" s="363"/>
      <c r="J45" s="363"/>
    </row>
    <row r="46" spans="1:10" ht="12.75" customHeight="1">
      <c r="A46" s="229" t="s">
        <v>160</v>
      </c>
      <c r="B46" s="48" t="s">
        <v>209</v>
      </c>
      <c r="C46" s="9">
        <v>170153</v>
      </c>
      <c r="D46" s="9">
        <v>184354</v>
      </c>
      <c r="E46" s="9">
        <v>189797</v>
      </c>
      <c r="F46" s="247">
        <v>194807</v>
      </c>
      <c r="G46" s="9">
        <v>206708</v>
      </c>
      <c r="H46" s="9">
        <v>209941</v>
      </c>
      <c r="I46" s="363"/>
      <c r="J46" s="363"/>
    </row>
    <row r="47" spans="1:10" ht="12.75" customHeight="1">
      <c r="A47" s="229" t="s">
        <v>176</v>
      </c>
      <c r="B47" s="48" t="s">
        <v>210</v>
      </c>
      <c r="C47" s="9">
        <v>19850</v>
      </c>
      <c r="D47" s="9">
        <v>20887</v>
      </c>
      <c r="E47" s="9">
        <v>20956</v>
      </c>
      <c r="F47" s="247">
        <v>20878</v>
      </c>
      <c r="G47" s="9">
        <v>20631</v>
      </c>
      <c r="H47" s="9">
        <v>19721</v>
      </c>
      <c r="I47" s="363"/>
      <c r="J47" s="363"/>
    </row>
    <row r="48" spans="1:10" ht="12.75" customHeight="1">
      <c r="A48" s="229" t="s">
        <v>177</v>
      </c>
      <c r="B48" s="48" t="s">
        <v>211</v>
      </c>
      <c r="C48" s="9">
        <v>64040</v>
      </c>
      <c r="D48" s="9">
        <v>68937</v>
      </c>
      <c r="E48" s="9">
        <v>71913</v>
      </c>
      <c r="F48" s="247">
        <v>69212</v>
      </c>
      <c r="G48" s="9">
        <v>70313</v>
      </c>
      <c r="H48" s="9">
        <v>62791</v>
      </c>
      <c r="I48" s="363"/>
      <c r="J48" s="363"/>
    </row>
    <row r="49" spans="1:10" ht="12.75" customHeight="1">
      <c r="A49" s="52" t="s">
        <v>178</v>
      </c>
      <c r="B49" s="53" t="s">
        <v>212</v>
      </c>
      <c r="C49" s="14">
        <v>48</v>
      </c>
      <c r="D49" s="14">
        <v>49</v>
      </c>
      <c r="E49" s="14">
        <v>37</v>
      </c>
      <c r="F49" s="249">
        <v>66</v>
      </c>
      <c r="G49" s="14">
        <v>87</v>
      </c>
      <c r="H49" s="14">
        <v>53</v>
      </c>
      <c r="I49" s="363"/>
      <c r="J49" s="363"/>
    </row>
    <row r="50" spans="1:10" ht="15" customHeight="1">
      <c r="A50" s="29" t="s">
        <v>283</v>
      </c>
      <c r="C50" s="141"/>
      <c r="D50" s="141"/>
      <c r="E50" s="141"/>
      <c r="F50" s="9"/>
      <c r="G50" s="9"/>
      <c r="H50" s="9"/>
    </row>
    <row r="51" spans="1:10">
      <c r="B51" s="427"/>
      <c r="C51" s="427"/>
      <c r="D51" s="427"/>
      <c r="E51" s="211"/>
      <c r="F51" s="211"/>
      <c r="G51" s="211"/>
      <c r="H51" s="211"/>
    </row>
    <row r="52" spans="1:10">
      <c r="C52" s="99"/>
      <c r="D52" s="99"/>
      <c r="E52" s="99"/>
      <c r="F52" s="99"/>
      <c r="G52" s="99"/>
      <c r="H52" s="99"/>
    </row>
    <row r="53" spans="1:10">
      <c r="B53" s="91"/>
    </row>
  </sheetData>
  <mergeCells count="3">
    <mergeCell ref="A5:B5"/>
    <mergeCell ref="B51:D51"/>
    <mergeCell ref="A1:H1"/>
  </mergeCells>
  <phoneticPr fontId="15" type="noConversion"/>
  <conditionalFormatting sqref="A1:XFD1048576">
    <cfRule type="cellIs" dxfId="32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olha16" enableFormatConditionsCalculation="0">
    <tabColor indexed="25"/>
  </sheetPr>
  <dimension ref="A1:M54"/>
  <sheetViews>
    <sheetView workbookViewId="0">
      <selection sqref="A1:M1"/>
    </sheetView>
  </sheetViews>
  <sheetFormatPr defaultRowHeight="11.25"/>
  <cols>
    <col min="1" max="1" width="15.28515625" style="88" customWidth="1"/>
    <col min="2" max="2" width="2.42578125" style="199" customWidth="1"/>
    <col min="3" max="10" width="7.5703125" style="191" customWidth="1"/>
    <col min="11" max="12" width="7.5703125" style="224" customWidth="1"/>
    <col min="13" max="13" width="7.5703125" style="88" customWidth="1"/>
    <col min="14" max="16384" width="9.140625" style="88"/>
  </cols>
  <sheetData>
    <row r="1" spans="1:13" s="90" customFormat="1" ht="28.5" customHeight="1">
      <c r="A1" s="431" t="s">
        <v>34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3" ht="15" customHeight="1">
      <c r="A2" s="93"/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369"/>
    </row>
    <row r="3" spans="1:13" ht="15" customHeight="1">
      <c r="A3" s="95" t="s">
        <v>40</v>
      </c>
      <c r="B3" s="96"/>
      <c r="C3" s="57"/>
      <c r="D3" s="57"/>
      <c r="E3" s="94"/>
      <c r="F3" s="94"/>
      <c r="G3" s="94"/>
      <c r="H3" s="94"/>
      <c r="I3" s="94"/>
      <c r="J3" s="94"/>
      <c r="K3" s="94"/>
      <c r="L3" s="94"/>
      <c r="M3" s="369"/>
    </row>
    <row r="4" spans="1:13" s="196" customFormat="1" ht="28.5" customHeight="1" thickBot="1">
      <c r="A4" s="97"/>
      <c r="B4" s="97"/>
      <c r="C4" s="60">
        <v>2002</v>
      </c>
      <c r="D4" s="60">
        <v>2003</v>
      </c>
      <c r="E4" s="60">
        <v>2004</v>
      </c>
      <c r="F4" s="60">
        <v>2005</v>
      </c>
      <c r="G4" s="60">
        <v>2006</v>
      </c>
      <c r="H4" s="60">
        <v>2007</v>
      </c>
      <c r="I4" s="60">
        <v>2008</v>
      </c>
      <c r="J4" s="60">
        <v>2009</v>
      </c>
      <c r="K4" s="261">
        <v>2010</v>
      </c>
      <c r="L4" s="60">
        <v>2011</v>
      </c>
      <c r="M4" s="60">
        <v>2012</v>
      </c>
    </row>
    <row r="5" spans="1:13" s="99" customFormat="1" ht="16.5" customHeight="1" thickTop="1">
      <c r="A5" s="93" t="s">
        <v>38</v>
      </c>
      <c r="B5" s="96" t="s">
        <v>108</v>
      </c>
      <c r="C5" s="98">
        <v>2459883</v>
      </c>
      <c r="D5" s="98">
        <v>2509958</v>
      </c>
      <c r="E5" s="98">
        <v>2573719</v>
      </c>
      <c r="F5" s="98">
        <v>2738739</v>
      </c>
      <c r="G5" s="98">
        <v>2765576</v>
      </c>
      <c r="H5" s="98">
        <v>2848902</v>
      </c>
      <c r="I5" s="98">
        <v>2894365</v>
      </c>
      <c r="J5" s="98">
        <v>2759400</v>
      </c>
      <c r="K5" s="348">
        <v>2599509</v>
      </c>
      <c r="L5" s="98">
        <v>2553741</v>
      </c>
      <c r="M5" s="98">
        <v>2387386</v>
      </c>
    </row>
    <row r="6" spans="1:13" s="99" customFormat="1" ht="12.75" customHeight="1">
      <c r="A6" s="57"/>
      <c r="B6" s="96" t="s">
        <v>116</v>
      </c>
      <c r="C6" s="98">
        <v>1400464</v>
      </c>
      <c r="D6" s="98">
        <v>1413315</v>
      </c>
      <c r="E6" s="98">
        <v>1447498</v>
      </c>
      <c r="F6" s="98">
        <v>1524441</v>
      </c>
      <c r="G6" s="98">
        <v>1529302</v>
      </c>
      <c r="H6" s="98">
        <v>1565382</v>
      </c>
      <c r="I6" s="98">
        <v>1576815</v>
      </c>
      <c r="J6" s="98">
        <v>1494815</v>
      </c>
      <c r="K6" s="348">
        <v>1404782</v>
      </c>
      <c r="L6" s="98">
        <v>1365131</v>
      </c>
      <c r="M6" s="98">
        <v>1250432</v>
      </c>
    </row>
    <row r="7" spans="1:13" s="99" customFormat="1" ht="12.75" customHeight="1">
      <c r="A7" s="57"/>
      <c r="B7" s="96" t="s">
        <v>117</v>
      </c>
      <c r="C7" s="98">
        <v>1059419</v>
      </c>
      <c r="D7" s="98">
        <v>1096643</v>
      </c>
      <c r="E7" s="98">
        <v>1126221</v>
      </c>
      <c r="F7" s="98">
        <v>1214298</v>
      </c>
      <c r="G7" s="98">
        <v>1236274</v>
      </c>
      <c r="H7" s="98">
        <v>1283520</v>
      </c>
      <c r="I7" s="98">
        <v>1317550</v>
      </c>
      <c r="J7" s="98">
        <v>1264585</v>
      </c>
      <c r="K7" s="348">
        <v>1194727</v>
      </c>
      <c r="L7" s="98">
        <v>1188610</v>
      </c>
      <c r="M7" s="98">
        <v>1136954</v>
      </c>
    </row>
    <row r="8" spans="1:13" s="99" customFormat="1" ht="16.5" customHeight="1">
      <c r="A8" s="101" t="s">
        <v>60</v>
      </c>
      <c r="B8" s="96" t="s">
        <v>108</v>
      </c>
      <c r="C8" s="98">
        <v>326027</v>
      </c>
      <c r="D8" s="98">
        <v>348717</v>
      </c>
      <c r="E8" s="98">
        <v>364531</v>
      </c>
      <c r="F8" s="98">
        <v>399864</v>
      </c>
      <c r="G8" s="98">
        <v>405032</v>
      </c>
      <c r="H8" s="98">
        <v>410466</v>
      </c>
      <c r="I8" s="98">
        <v>414367</v>
      </c>
      <c r="J8" s="98">
        <v>404214</v>
      </c>
      <c r="K8" s="348">
        <v>371887</v>
      </c>
      <c r="L8" s="98">
        <v>367273</v>
      </c>
      <c r="M8" s="98">
        <v>348678</v>
      </c>
    </row>
    <row r="9" spans="1:13" s="99" customFormat="1" ht="12.75" customHeight="1">
      <c r="A9" s="94"/>
      <c r="B9" s="102" t="s">
        <v>116</v>
      </c>
      <c r="C9" s="103">
        <v>167191</v>
      </c>
      <c r="D9" s="103">
        <v>179243</v>
      </c>
      <c r="E9" s="103">
        <v>187750</v>
      </c>
      <c r="F9" s="103">
        <v>202641</v>
      </c>
      <c r="G9" s="103">
        <v>204029</v>
      </c>
      <c r="H9" s="103">
        <v>203615</v>
      </c>
      <c r="I9" s="103">
        <v>204966</v>
      </c>
      <c r="J9" s="103">
        <v>201081</v>
      </c>
      <c r="K9" s="349">
        <v>184728</v>
      </c>
      <c r="L9" s="103">
        <v>181708</v>
      </c>
      <c r="M9" s="103">
        <v>171616</v>
      </c>
    </row>
    <row r="10" spans="1:13" s="99" customFormat="1" ht="12.75" customHeight="1">
      <c r="A10" s="94"/>
      <c r="B10" s="102" t="s">
        <v>117</v>
      </c>
      <c r="C10" s="103">
        <v>158836</v>
      </c>
      <c r="D10" s="103">
        <v>169474</v>
      </c>
      <c r="E10" s="103">
        <v>176781</v>
      </c>
      <c r="F10" s="103">
        <v>197223</v>
      </c>
      <c r="G10" s="103">
        <v>201003</v>
      </c>
      <c r="H10" s="103">
        <v>206851</v>
      </c>
      <c r="I10" s="103">
        <v>209401</v>
      </c>
      <c r="J10" s="103">
        <v>203133</v>
      </c>
      <c r="K10" s="349">
        <v>187159</v>
      </c>
      <c r="L10" s="103">
        <v>185565</v>
      </c>
      <c r="M10" s="103">
        <v>177062</v>
      </c>
    </row>
    <row r="11" spans="1:13" s="201" customFormat="1" ht="16.5" customHeight="1">
      <c r="A11" s="101" t="s">
        <v>61</v>
      </c>
      <c r="B11" s="96" t="s">
        <v>108</v>
      </c>
      <c r="C11" s="98">
        <v>362360</v>
      </c>
      <c r="D11" s="98">
        <v>373427</v>
      </c>
      <c r="E11" s="98">
        <v>376920</v>
      </c>
      <c r="F11" s="98">
        <v>397875</v>
      </c>
      <c r="G11" s="98">
        <v>395636</v>
      </c>
      <c r="H11" s="98">
        <v>403036</v>
      </c>
      <c r="I11" s="98">
        <v>403419</v>
      </c>
      <c r="J11" s="98">
        <v>388151</v>
      </c>
      <c r="K11" s="348">
        <v>369771</v>
      </c>
      <c r="L11" s="98">
        <v>360902</v>
      </c>
      <c r="M11" s="98">
        <v>332115</v>
      </c>
    </row>
    <row r="12" spans="1:13" s="99" customFormat="1" ht="12.75" customHeight="1">
      <c r="A12" s="94"/>
      <c r="B12" s="102" t="s">
        <v>116</v>
      </c>
      <c r="C12" s="103">
        <v>215115</v>
      </c>
      <c r="D12" s="103">
        <v>220111</v>
      </c>
      <c r="E12" s="103">
        <v>221957</v>
      </c>
      <c r="F12" s="103">
        <v>232048</v>
      </c>
      <c r="G12" s="103">
        <v>228718</v>
      </c>
      <c r="H12" s="103">
        <v>230159</v>
      </c>
      <c r="I12" s="103">
        <v>228234</v>
      </c>
      <c r="J12" s="103">
        <v>217635</v>
      </c>
      <c r="K12" s="349">
        <v>205580</v>
      </c>
      <c r="L12" s="103">
        <v>198444</v>
      </c>
      <c r="M12" s="103">
        <v>178740</v>
      </c>
    </row>
    <row r="13" spans="1:13" s="99" customFormat="1" ht="12.75" customHeight="1">
      <c r="A13" s="94"/>
      <c r="B13" s="102" t="s">
        <v>117</v>
      </c>
      <c r="C13" s="103">
        <v>147245</v>
      </c>
      <c r="D13" s="103">
        <v>153316</v>
      </c>
      <c r="E13" s="103">
        <v>154963</v>
      </c>
      <c r="F13" s="103">
        <v>165827</v>
      </c>
      <c r="G13" s="103">
        <v>166918</v>
      </c>
      <c r="H13" s="103">
        <v>172877</v>
      </c>
      <c r="I13" s="103">
        <v>175185</v>
      </c>
      <c r="J13" s="103">
        <v>170516</v>
      </c>
      <c r="K13" s="349">
        <v>164191</v>
      </c>
      <c r="L13" s="103">
        <v>162458</v>
      </c>
      <c r="M13" s="103">
        <v>153375</v>
      </c>
    </row>
    <row r="14" spans="1:13" s="201" customFormat="1" ht="16.5" customHeight="1">
      <c r="A14" s="101" t="s">
        <v>62</v>
      </c>
      <c r="B14" s="96" t="s">
        <v>108</v>
      </c>
      <c r="C14" s="98">
        <v>374590</v>
      </c>
      <c r="D14" s="98">
        <v>374552</v>
      </c>
      <c r="E14" s="98">
        <v>373705</v>
      </c>
      <c r="F14" s="98">
        <v>396024</v>
      </c>
      <c r="G14" s="98">
        <v>397156</v>
      </c>
      <c r="H14" s="98">
        <v>409560</v>
      </c>
      <c r="I14" s="98">
        <v>411628</v>
      </c>
      <c r="J14" s="98">
        <v>386512</v>
      </c>
      <c r="K14" s="348">
        <v>366529</v>
      </c>
      <c r="L14" s="98">
        <v>350319</v>
      </c>
      <c r="M14" s="98">
        <v>317405</v>
      </c>
    </row>
    <row r="15" spans="1:13" s="99" customFormat="1" ht="12.75" customHeight="1">
      <c r="A15" s="94"/>
      <c r="B15" s="102" t="s">
        <v>116</v>
      </c>
      <c r="C15" s="103">
        <v>227031</v>
      </c>
      <c r="D15" s="103">
        <v>225053</v>
      </c>
      <c r="E15" s="103">
        <v>223482</v>
      </c>
      <c r="F15" s="103">
        <v>232898</v>
      </c>
      <c r="G15" s="103">
        <v>231500</v>
      </c>
      <c r="H15" s="103">
        <v>237621</v>
      </c>
      <c r="I15" s="103">
        <v>236730</v>
      </c>
      <c r="J15" s="103">
        <v>222998</v>
      </c>
      <c r="K15" s="349">
        <v>209068</v>
      </c>
      <c r="L15" s="103">
        <v>197107</v>
      </c>
      <c r="M15" s="103">
        <v>175612</v>
      </c>
    </row>
    <row r="16" spans="1:13" s="99" customFormat="1" ht="12.75" customHeight="1">
      <c r="A16" s="94"/>
      <c r="B16" s="102" t="s">
        <v>117</v>
      </c>
      <c r="C16" s="103">
        <v>147559</v>
      </c>
      <c r="D16" s="103">
        <v>149499</v>
      </c>
      <c r="E16" s="103">
        <v>150223</v>
      </c>
      <c r="F16" s="103">
        <v>163126</v>
      </c>
      <c r="G16" s="103">
        <v>165656</v>
      </c>
      <c r="H16" s="103">
        <v>171939</v>
      </c>
      <c r="I16" s="103">
        <v>174898</v>
      </c>
      <c r="J16" s="103">
        <v>163514</v>
      </c>
      <c r="K16" s="349">
        <v>157461</v>
      </c>
      <c r="L16" s="103">
        <v>153212</v>
      </c>
      <c r="M16" s="103">
        <v>141793</v>
      </c>
    </row>
    <row r="17" spans="1:13" s="201" customFormat="1" ht="16.5" customHeight="1">
      <c r="A17" s="101" t="s">
        <v>63</v>
      </c>
      <c r="B17" s="96" t="s">
        <v>108</v>
      </c>
      <c r="C17" s="98">
        <v>469129</v>
      </c>
      <c r="D17" s="98">
        <v>460667</v>
      </c>
      <c r="E17" s="98">
        <v>478243</v>
      </c>
      <c r="F17" s="98">
        <v>505656</v>
      </c>
      <c r="G17" s="98">
        <v>510426</v>
      </c>
      <c r="H17" s="98">
        <v>524893</v>
      </c>
      <c r="I17" s="98">
        <v>526043</v>
      </c>
      <c r="J17" s="98">
        <v>491118</v>
      </c>
      <c r="K17" s="348">
        <v>459107</v>
      </c>
      <c r="L17" s="98">
        <v>443315</v>
      </c>
      <c r="M17" s="98">
        <v>418177</v>
      </c>
    </row>
    <row r="18" spans="1:13" s="99" customFormat="1" ht="12.75" customHeight="1">
      <c r="A18" s="94"/>
      <c r="B18" s="102" t="s">
        <v>116</v>
      </c>
      <c r="C18" s="103">
        <v>270205</v>
      </c>
      <c r="D18" s="103">
        <v>262870</v>
      </c>
      <c r="E18" s="103">
        <v>272735</v>
      </c>
      <c r="F18" s="103">
        <v>284439</v>
      </c>
      <c r="G18" s="103">
        <v>283756</v>
      </c>
      <c r="H18" s="103">
        <v>290608</v>
      </c>
      <c r="I18" s="103">
        <v>289489</v>
      </c>
      <c r="J18" s="103">
        <v>271567</v>
      </c>
      <c r="K18" s="349">
        <v>252758</v>
      </c>
      <c r="L18" s="103">
        <v>240258</v>
      </c>
      <c r="M18" s="103">
        <v>220411</v>
      </c>
    </row>
    <row r="19" spans="1:13" s="99" customFormat="1" ht="12.75" customHeight="1">
      <c r="A19" s="94"/>
      <c r="B19" s="102" t="s">
        <v>117</v>
      </c>
      <c r="C19" s="103">
        <v>198924</v>
      </c>
      <c r="D19" s="103">
        <v>197797</v>
      </c>
      <c r="E19" s="103">
        <v>205508</v>
      </c>
      <c r="F19" s="103">
        <v>221217</v>
      </c>
      <c r="G19" s="103">
        <v>226670</v>
      </c>
      <c r="H19" s="103">
        <v>234285</v>
      </c>
      <c r="I19" s="103">
        <v>236554</v>
      </c>
      <c r="J19" s="103">
        <v>219551</v>
      </c>
      <c r="K19" s="349">
        <v>206349</v>
      </c>
      <c r="L19" s="103">
        <v>203057</v>
      </c>
      <c r="M19" s="103">
        <v>197766</v>
      </c>
    </row>
    <row r="20" spans="1:13" s="201" customFormat="1" ht="16.5" customHeight="1">
      <c r="A20" s="101" t="s">
        <v>64</v>
      </c>
      <c r="B20" s="96" t="s">
        <v>108</v>
      </c>
      <c r="C20" s="98">
        <v>289462</v>
      </c>
      <c r="D20" s="98">
        <v>299284</v>
      </c>
      <c r="E20" s="98">
        <v>301465</v>
      </c>
      <c r="F20" s="98">
        <v>318309</v>
      </c>
      <c r="G20" s="98">
        <v>322091</v>
      </c>
      <c r="H20" s="98">
        <v>334668</v>
      </c>
      <c r="I20" s="98">
        <v>341700</v>
      </c>
      <c r="J20" s="98">
        <v>323591</v>
      </c>
      <c r="K20" s="348">
        <v>303496</v>
      </c>
      <c r="L20" s="98">
        <v>296503</v>
      </c>
      <c r="M20" s="98">
        <v>276122</v>
      </c>
    </row>
    <row r="21" spans="1:13" s="99" customFormat="1" ht="12.75" customHeight="1">
      <c r="A21" s="94"/>
      <c r="B21" s="102" t="s">
        <v>116</v>
      </c>
      <c r="C21" s="103">
        <v>160935</v>
      </c>
      <c r="D21" s="103">
        <v>166590</v>
      </c>
      <c r="E21" s="103">
        <v>166783</v>
      </c>
      <c r="F21" s="103">
        <v>173909</v>
      </c>
      <c r="G21" s="103">
        <v>175069</v>
      </c>
      <c r="H21" s="103">
        <v>180870</v>
      </c>
      <c r="I21" s="103">
        <v>183958</v>
      </c>
      <c r="J21" s="103">
        <v>174967</v>
      </c>
      <c r="K21" s="349">
        <v>161559</v>
      </c>
      <c r="L21" s="103">
        <v>155653</v>
      </c>
      <c r="M21" s="103">
        <v>141623</v>
      </c>
    </row>
    <row r="22" spans="1:13" s="99" customFormat="1" ht="12.75" customHeight="1">
      <c r="A22" s="94"/>
      <c r="B22" s="102" t="s">
        <v>117</v>
      </c>
      <c r="C22" s="103">
        <v>128527</v>
      </c>
      <c r="D22" s="103">
        <v>132694</v>
      </c>
      <c r="E22" s="103">
        <v>134682</v>
      </c>
      <c r="F22" s="103">
        <v>144400</v>
      </c>
      <c r="G22" s="103">
        <v>147022</v>
      </c>
      <c r="H22" s="103">
        <v>153798</v>
      </c>
      <c r="I22" s="103">
        <v>157742</v>
      </c>
      <c r="J22" s="103">
        <v>148624</v>
      </c>
      <c r="K22" s="349">
        <v>141937</v>
      </c>
      <c r="L22" s="103">
        <v>140850</v>
      </c>
      <c r="M22" s="103">
        <v>134499</v>
      </c>
    </row>
    <row r="23" spans="1:13" s="201" customFormat="1" ht="16.5" customHeight="1">
      <c r="A23" s="101" t="s">
        <v>65</v>
      </c>
      <c r="B23" s="96" t="s">
        <v>108</v>
      </c>
      <c r="C23" s="98">
        <v>139455</v>
      </c>
      <c r="D23" s="98">
        <v>143747</v>
      </c>
      <c r="E23" s="98">
        <v>148021</v>
      </c>
      <c r="F23" s="98">
        <v>156293</v>
      </c>
      <c r="G23" s="98">
        <v>159014</v>
      </c>
      <c r="H23" s="98">
        <v>162208</v>
      </c>
      <c r="I23" s="98">
        <v>162582</v>
      </c>
      <c r="J23" s="98">
        <v>155426</v>
      </c>
      <c r="K23" s="348">
        <v>145210</v>
      </c>
      <c r="L23" s="98">
        <v>144605</v>
      </c>
      <c r="M23" s="98">
        <v>136282</v>
      </c>
    </row>
    <row r="24" spans="1:13" s="99" customFormat="1" ht="12.75" customHeight="1">
      <c r="A24" s="94"/>
      <c r="B24" s="102" t="s">
        <v>116</v>
      </c>
      <c r="C24" s="103">
        <v>80656</v>
      </c>
      <c r="D24" s="103">
        <v>81437</v>
      </c>
      <c r="E24" s="103">
        <v>84233</v>
      </c>
      <c r="F24" s="103">
        <v>88777</v>
      </c>
      <c r="G24" s="103">
        <v>90650</v>
      </c>
      <c r="H24" s="103">
        <v>93187</v>
      </c>
      <c r="I24" s="103">
        <v>90418</v>
      </c>
      <c r="J24" s="103">
        <v>87027</v>
      </c>
      <c r="K24" s="349">
        <v>82848</v>
      </c>
      <c r="L24" s="103">
        <v>81033</v>
      </c>
      <c r="M24" s="103">
        <v>74556</v>
      </c>
    </row>
    <row r="25" spans="1:13" s="99" customFormat="1" ht="12.75" customHeight="1">
      <c r="A25" s="94"/>
      <c r="B25" s="102" t="s">
        <v>117</v>
      </c>
      <c r="C25" s="103">
        <v>58799</v>
      </c>
      <c r="D25" s="103">
        <v>62310</v>
      </c>
      <c r="E25" s="103">
        <v>63788</v>
      </c>
      <c r="F25" s="103">
        <v>67516</v>
      </c>
      <c r="G25" s="103">
        <v>68364</v>
      </c>
      <c r="H25" s="103">
        <v>69021</v>
      </c>
      <c r="I25" s="103">
        <v>72164</v>
      </c>
      <c r="J25" s="103">
        <v>68399</v>
      </c>
      <c r="K25" s="349">
        <v>62362</v>
      </c>
      <c r="L25" s="103">
        <v>63572</v>
      </c>
      <c r="M25" s="103">
        <v>61726</v>
      </c>
    </row>
    <row r="26" spans="1:13" s="200" customFormat="1" ht="16.5" customHeight="1">
      <c r="A26" s="101" t="s">
        <v>66</v>
      </c>
      <c r="B26" s="96" t="s">
        <v>108</v>
      </c>
      <c r="C26" s="98">
        <v>92122</v>
      </c>
      <c r="D26" s="98">
        <v>95219</v>
      </c>
      <c r="E26" s="98">
        <v>95136</v>
      </c>
      <c r="F26" s="98">
        <v>100193</v>
      </c>
      <c r="G26" s="98">
        <v>104462</v>
      </c>
      <c r="H26" s="98">
        <v>109302</v>
      </c>
      <c r="I26" s="98">
        <v>112950</v>
      </c>
      <c r="J26" s="98">
        <v>101333</v>
      </c>
      <c r="K26" s="348">
        <v>96260</v>
      </c>
      <c r="L26" s="98">
        <v>92969</v>
      </c>
      <c r="M26" s="98">
        <v>91073</v>
      </c>
    </row>
    <row r="27" spans="1:13" s="191" customFormat="1" ht="12.75" customHeight="1">
      <c r="A27" s="94"/>
      <c r="B27" s="102" t="s">
        <v>116</v>
      </c>
      <c r="C27" s="103">
        <v>51158</v>
      </c>
      <c r="D27" s="103">
        <v>53111</v>
      </c>
      <c r="E27" s="103">
        <v>52073</v>
      </c>
      <c r="F27" s="103">
        <v>55695</v>
      </c>
      <c r="G27" s="103">
        <v>58092</v>
      </c>
      <c r="H27" s="103">
        <v>60871</v>
      </c>
      <c r="I27" s="103">
        <v>63013</v>
      </c>
      <c r="J27" s="103">
        <v>57923</v>
      </c>
      <c r="K27" s="349">
        <v>54920</v>
      </c>
      <c r="L27" s="103">
        <v>52044</v>
      </c>
      <c r="M27" s="103">
        <v>51039</v>
      </c>
    </row>
    <row r="28" spans="1:13" s="191" customFormat="1" ht="12.75" customHeight="1">
      <c r="A28" s="94"/>
      <c r="B28" s="102" t="s">
        <v>117</v>
      </c>
      <c r="C28" s="103">
        <v>40964</v>
      </c>
      <c r="D28" s="103">
        <v>42108</v>
      </c>
      <c r="E28" s="103">
        <v>43063</v>
      </c>
      <c r="F28" s="103">
        <v>44498</v>
      </c>
      <c r="G28" s="103">
        <v>46370</v>
      </c>
      <c r="H28" s="103">
        <v>48431</v>
      </c>
      <c r="I28" s="103">
        <v>49937</v>
      </c>
      <c r="J28" s="103">
        <v>43410</v>
      </c>
      <c r="K28" s="349">
        <v>41340</v>
      </c>
      <c r="L28" s="103">
        <v>40925</v>
      </c>
      <c r="M28" s="103">
        <v>40034</v>
      </c>
    </row>
    <row r="29" spans="1:13" s="200" customFormat="1" ht="16.5" customHeight="1">
      <c r="A29" s="101" t="s">
        <v>67</v>
      </c>
      <c r="B29" s="96" t="s">
        <v>108</v>
      </c>
      <c r="C29" s="98">
        <v>71974</v>
      </c>
      <c r="D29" s="98">
        <v>69695</v>
      </c>
      <c r="E29" s="98">
        <v>72049</v>
      </c>
      <c r="F29" s="98">
        <v>73523</v>
      </c>
      <c r="G29" s="98">
        <v>77541</v>
      </c>
      <c r="H29" s="98">
        <v>76301</v>
      </c>
      <c r="I29" s="98">
        <v>78061</v>
      </c>
      <c r="J29" s="98">
        <v>70978</v>
      </c>
      <c r="K29" s="348">
        <v>63742</v>
      </c>
      <c r="L29" s="98">
        <v>67225</v>
      </c>
      <c r="M29" s="98">
        <v>56462</v>
      </c>
    </row>
    <row r="30" spans="1:13" s="191" customFormat="1" ht="12.75" customHeight="1">
      <c r="A30" s="94"/>
      <c r="B30" s="102" t="s">
        <v>116</v>
      </c>
      <c r="C30" s="103">
        <v>39823</v>
      </c>
      <c r="D30" s="103">
        <v>38285</v>
      </c>
      <c r="E30" s="103">
        <v>40466</v>
      </c>
      <c r="F30" s="103">
        <v>41286</v>
      </c>
      <c r="G30" s="103">
        <v>44333</v>
      </c>
      <c r="H30" s="103">
        <v>42750</v>
      </c>
      <c r="I30" s="103">
        <v>42850</v>
      </c>
      <c r="J30" s="103">
        <v>39907</v>
      </c>
      <c r="K30" s="349">
        <v>36257</v>
      </c>
      <c r="L30" s="103">
        <v>38367</v>
      </c>
      <c r="M30" s="103">
        <v>32031</v>
      </c>
    </row>
    <row r="31" spans="1:13" s="191" customFormat="1" ht="12.75" customHeight="1">
      <c r="A31" s="94"/>
      <c r="B31" s="102" t="s">
        <v>117</v>
      </c>
      <c r="C31" s="103">
        <v>32151</v>
      </c>
      <c r="D31" s="103">
        <v>31410</v>
      </c>
      <c r="E31" s="103">
        <v>31583</v>
      </c>
      <c r="F31" s="103">
        <v>32237</v>
      </c>
      <c r="G31" s="103">
        <v>33208</v>
      </c>
      <c r="H31" s="103">
        <v>33551</v>
      </c>
      <c r="I31" s="103">
        <v>35211</v>
      </c>
      <c r="J31" s="103">
        <v>31071</v>
      </c>
      <c r="K31" s="349">
        <v>27485</v>
      </c>
      <c r="L31" s="103">
        <v>28858</v>
      </c>
      <c r="M31" s="103">
        <v>24431</v>
      </c>
    </row>
    <row r="32" spans="1:13" s="200" customFormat="1" ht="16.5" customHeight="1">
      <c r="A32" s="101" t="s">
        <v>68</v>
      </c>
      <c r="B32" s="96" t="s">
        <v>108</v>
      </c>
      <c r="C32" s="98">
        <v>154585</v>
      </c>
      <c r="D32" s="98">
        <v>156714</v>
      </c>
      <c r="E32" s="98">
        <v>163881</v>
      </c>
      <c r="F32" s="98">
        <v>175053</v>
      </c>
      <c r="G32" s="98">
        <v>178274</v>
      </c>
      <c r="H32" s="98">
        <v>185826</v>
      </c>
      <c r="I32" s="98">
        <v>188217</v>
      </c>
      <c r="J32" s="98">
        <v>178891</v>
      </c>
      <c r="K32" s="348">
        <v>175916</v>
      </c>
      <c r="L32" s="98">
        <v>172279</v>
      </c>
      <c r="M32" s="98">
        <v>164640</v>
      </c>
    </row>
    <row r="33" spans="1:13" s="191" customFormat="1" ht="12.75" customHeight="1">
      <c r="A33" s="94"/>
      <c r="B33" s="102" t="s">
        <v>116</v>
      </c>
      <c r="C33" s="103">
        <v>89406</v>
      </c>
      <c r="D33" s="103">
        <v>87323</v>
      </c>
      <c r="E33" s="103">
        <v>93126</v>
      </c>
      <c r="F33" s="103">
        <v>99070</v>
      </c>
      <c r="G33" s="103">
        <v>100996</v>
      </c>
      <c r="H33" s="103">
        <v>105426</v>
      </c>
      <c r="I33" s="103">
        <v>106041</v>
      </c>
      <c r="J33" s="103">
        <v>98695</v>
      </c>
      <c r="K33" s="349">
        <v>98182</v>
      </c>
      <c r="L33" s="103">
        <v>94842</v>
      </c>
      <c r="M33" s="103">
        <v>89526</v>
      </c>
    </row>
    <row r="34" spans="1:13" s="191" customFormat="1" ht="12.75" customHeight="1">
      <c r="A34" s="94"/>
      <c r="B34" s="102" t="s">
        <v>117</v>
      </c>
      <c r="C34" s="103">
        <v>65179</v>
      </c>
      <c r="D34" s="103">
        <v>69391</v>
      </c>
      <c r="E34" s="103">
        <v>70755</v>
      </c>
      <c r="F34" s="103">
        <v>75983</v>
      </c>
      <c r="G34" s="103">
        <v>77278</v>
      </c>
      <c r="H34" s="103">
        <v>80400</v>
      </c>
      <c r="I34" s="103">
        <v>82176</v>
      </c>
      <c r="J34" s="103">
        <v>80196</v>
      </c>
      <c r="K34" s="349">
        <v>77734</v>
      </c>
      <c r="L34" s="103">
        <v>77437</v>
      </c>
      <c r="M34" s="103">
        <v>75114</v>
      </c>
    </row>
    <row r="35" spans="1:13" s="200" customFormat="1" ht="16.5" customHeight="1">
      <c r="A35" s="101" t="s">
        <v>69</v>
      </c>
      <c r="B35" s="96" t="s">
        <v>108</v>
      </c>
      <c r="C35" s="98">
        <v>94095</v>
      </c>
      <c r="D35" s="98">
        <v>89062</v>
      </c>
      <c r="E35" s="98">
        <v>100645</v>
      </c>
      <c r="F35" s="98">
        <v>102816</v>
      </c>
      <c r="G35" s="98">
        <v>107196</v>
      </c>
      <c r="H35" s="98">
        <v>114511</v>
      </c>
      <c r="I35" s="98">
        <v>125839</v>
      </c>
      <c r="J35" s="98">
        <v>114826</v>
      </c>
      <c r="K35" s="348">
        <v>116847</v>
      </c>
      <c r="L35" s="98">
        <v>118681</v>
      </c>
      <c r="M35" s="98">
        <v>109180</v>
      </c>
    </row>
    <row r="36" spans="1:13" s="191" customFormat="1" ht="12.75" customHeight="1">
      <c r="A36" s="94"/>
      <c r="B36" s="102" t="s">
        <v>116</v>
      </c>
      <c r="C36" s="103">
        <v>51620</v>
      </c>
      <c r="D36" s="103">
        <v>46983</v>
      </c>
      <c r="E36" s="103">
        <v>50299</v>
      </c>
      <c r="F36" s="103">
        <v>51399</v>
      </c>
      <c r="G36" s="103">
        <v>53081</v>
      </c>
      <c r="H36" s="103">
        <v>57730</v>
      </c>
      <c r="I36" s="103">
        <v>63168</v>
      </c>
      <c r="J36" s="103">
        <v>56005</v>
      </c>
      <c r="K36" s="349">
        <v>60223</v>
      </c>
      <c r="L36" s="103">
        <v>59038</v>
      </c>
      <c r="M36" s="103">
        <v>55416</v>
      </c>
    </row>
    <row r="37" spans="1:13" s="191" customFormat="1" ht="12.75" customHeight="1">
      <c r="A37" s="104"/>
      <c r="B37" s="102" t="s">
        <v>117</v>
      </c>
      <c r="C37" s="103">
        <v>42475</v>
      </c>
      <c r="D37" s="103">
        <v>42079</v>
      </c>
      <c r="E37" s="103">
        <v>50346</v>
      </c>
      <c r="F37" s="103">
        <v>51417</v>
      </c>
      <c r="G37" s="103">
        <v>54115</v>
      </c>
      <c r="H37" s="103">
        <v>56781</v>
      </c>
      <c r="I37" s="103">
        <v>62671</v>
      </c>
      <c r="J37" s="103">
        <v>58821</v>
      </c>
      <c r="K37" s="349">
        <v>56624</v>
      </c>
      <c r="L37" s="103">
        <v>59643</v>
      </c>
      <c r="M37" s="103">
        <v>53764</v>
      </c>
    </row>
    <row r="38" spans="1:13" s="200" customFormat="1" ht="16.5" customHeight="1">
      <c r="A38" s="105" t="s">
        <v>145</v>
      </c>
      <c r="B38" s="96" t="s">
        <v>108</v>
      </c>
      <c r="C38" s="98">
        <v>86084</v>
      </c>
      <c r="D38" s="98">
        <v>98874</v>
      </c>
      <c r="E38" s="98">
        <v>99123</v>
      </c>
      <c r="F38" s="98">
        <v>113133</v>
      </c>
      <c r="G38" s="98">
        <v>108748</v>
      </c>
      <c r="H38" s="98">
        <v>118131</v>
      </c>
      <c r="I38" s="98">
        <v>129559</v>
      </c>
      <c r="J38" s="98">
        <v>144360</v>
      </c>
      <c r="K38" s="348">
        <v>128180</v>
      </c>
      <c r="L38" s="98">
        <v>137028</v>
      </c>
      <c r="M38" s="98">
        <v>134754</v>
      </c>
    </row>
    <row r="39" spans="1:13" s="191" customFormat="1" ht="12.75" customHeight="1">
      <c r="A39" s="104"/>
      <c r="B39" s="102" t="s">
        <v>116</v>
      </c>
      <c r="C39" s="103">
        <v>47324</v>
      </c>
      <c r="D39" s="103">
        <v>52309</v>
      </c>
      <c r="E39" s="103">
        <v>54594</v>
      </c>
      <c r="F39" s="103">
        <v>62279</v>
      </c>
      <c r="G39" s="103">
        <v>59078</v>
      </c>
      <c r="H39" s="103">
        <v>62545</v>
      </c>
      <c r="I39" s="103">
        <v>67948</v>
      </c>
      <c r="J39" s="103">
        <v>67010</v>
      </c>
      <c r="K39" s="349">
        <v>57743</v>
      </c>
      <c r="L39" s="103">
        <v>65260</v>
      </c>
      <c r="M39" s="103">
        <v>58762</v>
      </c>
    </row>
    <row r="40" spans="1:13" s="191" customFormat="1" ht="12.75" customHeight="1">
      <c r="A40" s="104"/>
      <c r="B40" s="138" t="s">
        <v>117</v>
      </c>
      <c r="C40" s="103">
        <v>38760</v>
      </c>
      <c r="D40" s="103">
        <v>46565</v>
      </c>
      <c r="E40" s="103">
        <v>44529</v>
      </c>
      <c r="F40" s="103">
        <v>50854</v>
      </c>
      <c r="G40" s="103">
        <v>49670</v>
      </c>
      <c r="H40" s="103">
        <v>55586</v>
      </c>
      <c r="I40" s="103">
        <v>61611</v>
      </c>
      <c r="J40" s="103">
        <v>77350</v>
      </c>
      <c r="K40" s="350">
        <v>70437</v>
      </c>
      <c r="L40" s="103">
        <v>71768</v>
      </c>
      <c r="M40" s="370">
        <v>75992</v>
      </c>
    </row>
    <row r="41" spans="1:13" s="191" customFormat="1" ht="14.25" customHeight="1">
      <c r="A41" s="430" t="s">
        <v>308</v>
      </c>
      <c r="B41" s="430"/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98"/>
    </row>
    <row r="42" spans="1:13" ht="15" customHeight="1">
      <c r="A42" s="29" t="s">
        <v>283</v>
      </c>
      <c r="B42" s="51"/>
      <c r="C42" s="100"/>
      <c r="D42" s="100"/>
      <c r="E42" s="100"/>
      <c r="F42" s="100"/>
      <c r="G42" s="100"/>
      <c r="H42" s="100"/>
      <c r="I42" s="100"/>
      <c r="J42" s="94"/>
      <c r="K42" s="98"/>
      <c r="L42" s="98"/>
      <c r="M42" s="98"/>
    </row>
    <row r="43" spans="1:13" ht="15" customHeight="1">
      <c r="C43" s="99"/>
      <c r="D43" s="99"/>
      <c r="E43" s="99"/>
      <c r="F43" s="99"/>
      <c r="G43" s="99"/>
      <c r="H43" s="99"/>
      <c r="I43" s="99"/>
    </row>
    <row r="44" spans="1:13">
      <c r="C44" s="99"/>
      <c r="D44" s="99"/>
      <c r="E44" s="99"/>
      <c r="F44" s="99"/>
      <c r="G44" s="99"/>
      <c r="H44" s="99"/>
      <c r="I44" s="99"/>
    </row>
    <row r="45" spans="1:13">
      <c r="C45" s="99"/>
      <c r="D45" s="99"/>
      <c r="E45" s="99"/>
      <c r="F45" s="99"/>
      <c r="G45" s="99"/>
      <c r="H45" s="99"/>
      <c r="I45" s="99"/>
    </row>
    <row r="46" spans="1:13">
      <c r="C46" s="99"/>
      <c r="D46" s="99"/>
      <c r="E46" s="99"/>
      <c r="F46" s="99"/>
      <c r="G46" s="99"/>
      <c r="H46" s="99"/>
      <c r="I46" s="99"/>
    </row>
    <row r="47" spans="1:13">
      <c r="C47" s="99"/>
      <c r="D47" s="99"/>
      <c r="E47" s="99"/>
      <c r="F47" s="99"/>
      <c r="G47" s="99"/>
      <c r="H47" s="99"/>
      <c r="I47" s="99"/>
    </row>
    <row r="48" spans="1:13">
      <c r="C48" s="99"/>
      <c r="D48" s="99"/>
      <c r="E48" s="99"/>
      <c r="F48" s="99"/>
      <c r="G48" s="99"/>
      <c r="H48" s="99"/>
      <c r="I48" s="99"/>
    </row>
    <row r="49" spans="2:9">
      <c r="C49" s="99"/>
      <c r="D49" s="99"/>
      <c r="E49" s="99"/>
      <c r="F49" s="99"/>
      <c r="G49" s="99"/>
      <c r="H49" s="99"/>
      <c r="I49" s="99"/>
    </row>
    <row r="50" spans="2:9">
      <c r="B50" s="202"/>
      <c r="C50" s="99"/>
      <c r="D50" s="99"/>
      <c r="E50" s="99"/>
      <c r="F50" s="99"/>
      <c r="G50" s="99"/>
      <c r="H50" s="99"/>
      <c r="I50" s="99"/>
    </row>
    <row r="51" spans="2:9">
      <c r="C51" s="99"/>
      <c r="D51" s="99"/>
      <c r="E51" s="99"/>
      <c r="F51" s="99"/>
      <c r="G51" s="99"/>
      <c r="H51" s="99"/>
      <c r="I51" s="99"/>
    </row>
    <row r="52" spans="2:9">
      <c r="C52" s="99"/>
      <c r="D52" s="99"/>
      <c r="E52" s="99"/>
      <c r="F52" s="99"/>
      <c r="G52" s="99"/>
      <c r="H52" s="99"/>
      <c r="I52" s="99"/>
    </row>
    <row r="53" spans="2:9">
      <c r="C53" s="99"/>
      <c r="D53" s="99"/>
      <c r="E53" s="99"/>
      <c r="F53" s="99"/>
      <c r="G53" s="99"/>
      <c r="H53" s="99"/>
      <c r="I53" s="99"/>
    </row>
    <row r="54" spans="2:9">
      <c r="C54" s="99"/>
      <c r="D54" s="99"/>
      <c r="E54" s="99"/>
      <c r="F54" s="99"/>
      <c r="G54" s="99"/>
      <c r="H54" s="99"/>
      <c r="I54" s="99"/>
    </row>
  </sheetData>
  <mergeCells count="2">
    <mergeCell ref="A41:L41"/>
    <mergeCell ref="A1:M1"/>
  </mergeCells>
  <phoneticPr fontId="15" type="noConversion"/>
  <conditionalFormatting sqref="A1:XFD1048576">
    <cfRule type="cellIs" dxfId="23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olha17" enableFormatConditionsCalculation="0">
    <tabColor indexed="25"/>
  </sheetPr>
  <dimension ref="A1:L32"/>
  <sheetViews>
    <sheetView workbookViewId="0">
      <selection sqref="A1:L1"/>
    </sheetView>
  </sheetViews>
  <sheetFormatPr defaultRowHeight="11.25"/>
  <cols>
    <col min="1" max="1" width="13" style="88" customWidth="1"/>
    <col min="2" max="12" width="7.85546875" style="88" bestFit="1" customWidth="1"/>
    <col min="13" max="16384" width="9.140625" style="88"/>
  </cols>
  <sheetData>
    <row r="1" spans="1:12" s="90" customFormat="1" ht="28.5" customHeight="1">
      <c r="A1" s="432" t="s">
        <v>35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2" s="4" customFormat="1" ht="15" customHeight="1">
      <c r="A2" s="371"/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222"/>
    </row>
    <row r="3" spans="1:12" s="4" customFormat="1" ht="15" customHeight="1">
      <c r="A3" s="373" t="s">
        <v>40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222"/>
    </row>
    <row r="4" spans="1:12" s="4" customFormat="1" ht="28.5" customHeight="1" thickBot="1">
      <c r="A4" s="21"/>
      <c r="B4" s="22">
        <v>2002</v>
      </c>
      <c r="C4" s="22">
        <v>2003</v>
      </c>
      <c r="D4" s="22">
        <v>2004</v>
      </c>
      <c r="E4" s="22">
        <v>2005</v>
      </c>
      <c r="F4" s="22">
        <v>2006</v>
      </c>
      <c r="G4" s="22">
        <v>2007</v>
      </c>
      <c r="H4" s="22">
        <v>2008</v>
      </c>
      <c r="I4" s="22">
        <v>2009</v>
      </c>
      <c r="J4" s="237">
        <v>2010</v>
      </c>
      <c r="K4" s="22">
        <v>2011</v>
      </c>
      <c r="L4" s="22">
        <v>2012</v>
      </c>
    </row>
    <row r="5" spans="1:12" s="4" customFormat="1" ht="20.25" customHeight="1" thickTop="1">
      <c r="A5" s="23" t="s">
        <v>38</v>
      </c>
      <c r="B5" s="24">
        <v>2459883</v>
      </c>
      <c r="C5" s="24">
        <v>2509958</v>
      </c>
      <c r="D5" s="24">
        <v>2573719</v>
      </c>
      <c r="E5" s="24">
        <v>2738739</v>
      </c>
      <c r="F5" s="24">
        <v>2765576</v>
      </c>
      <c r="G5" s="24">
        <v>2848902</v>
      </c>
      <c r="H5" s="24">
        <v>2894365</v>
      </c>
      <c r="I5" s="24">
        <v>2759400</v>
      </c>
      <c r="J5" s="238">
        <v>2599509</v>
      </c>
      <c r="K5" s="24">
        <v>2553741</v>
      </c>
      <c r="L5" s="24">
        <v>2387386</v>
      </c>
    </row>
    <row r="6" spans="1:12" s="4" customFormat="1" ht="20.25" customHeight="1">
      <c r="A6" s="23" t="s">
        <v>41</v>
      </c>
      <c r="B6" s="25">
        <v>198350</v>
      </c>
      <c r="C6" s="25">
        <v>193044</v>
      </c>
      <c r="D6" s="25">
        <v>200034</v>
      </c>
      <c r="E6" s="25">
        <v>211122</v>
      </c>
      <c r="F6" s="25">
        <v>209488</v>
      </c>
      <c r="G6" s="25">
        <v>214592</v>
      </c>
      <c r="H6" s="25">
        <v>215364</v>
      </c>
      <c r="I6" s="25">
        <v>199335</v>
      </c>
      <c r="J6" s="239">
        <v>196607</v>
      </c>
      <c r="K6" s="25">
        <v>194085</v>
      </c>
      <c r="L6" s="25">
        <v>183040</v>
      </c>
    </row>
    <row r="7" spans="1:12" s="4" customFormat="1" ht="15" customHeight="1">
      <c r="A7" s="23" t="s">
        <v>42</v>
      </c>
      <c r="B7" s="25">
        <v>23402</v>
      </c>
      <c r="C7" s="25">
        <v>23867</v>
      </c>
      <c r="D7" s="25">
        <v>22840</v>
      </c>
      <c r="E7" s="25">
        <v>27326</v>
      </c>
      <c r="F7" s="25">
        <v>27538</v>
      </c>
      <c r="G7" s="25">
        <v>30227</v>
      </c>
      <c r="H7" s="25">
        <v>31110</v>
      </c>
      <c r="I7" s="25">
        <v>29916</v>
      </c>
      <c r="J7" s="239">
        <v>26903</v>
      </c>
      <c r="K7" s="25">
        <v>27226</v>
      </c>
      <c r="L7" s="25">
        <v>27295</v>
      </c>
    </row>
    <row r="8" spans="1:12" s="4" customFormat="1" ht="15" customHeight="1">
      <c r="A8" s="23" t="s">
        <v>43</v>
      </c>
      <c r="B8" s="25">
        <v>222579</v>
      </c>
      <c r="C8" s="25">
        <v>230505</v>
      </c>
      <c r="D8" s="25">
        <v>235653</v>
      </c>
      <c r="E8" s="25">
        <v>248208</v>
      </c>
      <c r="F8" s="25">
        <v>247569</v>
      </c>
      <c r="G8" s="25">
        <v>254990</v>
      </c>
      <c r="H8" s="25">
        <v>252965</v>
      </c>
      <c r="I8" s="25">
        <v>239234</v>
      </c>
      <c r="J8" s="239">
        <v>227514</v>
      </c>
      <c r="K8" s="25">
        <v>223096</v>
      </c>
      <c r="L8" s="25">
        <v>212191</v>
      </c>
    </row>
    <row r="9" spans="1:12" s="4" customFormat="1" ht="15" customHeight="1">
      <c r="A9" s="23" t="s">
        <v>44</v>
      </c>
      <c r="B9" s="25">
        <v>14934</v>
      </c>
      <c r="C9" s="25">
        <v>15366</v>
      </c>
      <c r="D9" s="25">
        <v>16033</v>
      </c>
      <c r="E9" s="25">
        <v>18346</v>
      </c>
      <c r="F9" s="25">
        <v>18233</v>
      </c>
      <c r="G9" s="25">
        <v>18816</v>
      </c>
      <c r="H9" s="25">
        <v>19194</v>
      </c>
      <c r="I9" s="25">
        <v>18693</v>
      </c>
      <c r="J9" s="239">
        <v>18980</v>
      </c>
      <c r="K9" s="25">
        <v>19502</v>
      </c>
      <c r="L9" s="25">
        <v>17928</v>
      </c>
    </row>
    <row r="10" spans="1:12" s="4" customFormat="1" ht="15" customHeight="1">
      <c r="A10" s="23" t="s">
        <v>45</v>
      </c>
      <c r="B10" s="25">
        <v>39175</v>
      </c>
      <c r="C10" s="25">
        <v>37959</v>
      </c>
      <c r="D10" s="25">
        <v>38917</v>
      </c>
      <c r="E10" s="25">
        <v>40727</v>
      </c>
      <c r="F10" s="25">
        <v>41504</v>
      </c>
      <c r="G10" s="25">
        <v>42720</v>
      </c>
      <c r="H10" s="25">
        <v>42433</v>
      </c>
      <c r="I10" s="25">
        <v>39967</v>
      </c>
      <c r="J10" s="239">
        <v>37166</v>
      </c>
      <c r="K10" s="25">
        <v>37732</v>
      </c>
      <c r="L10" s="25">
        <v>35105</v>
      </c>
    </row>
    <row r="11" spans="1:12" s="4" customFormat="1" ht="15" customHeight="1">
      <c r="A11" s="23" t="s">
        <v>46</v>
      </c>
      <c r="B11" s="25">
        <v>87476</v>
      </c>
      <c r="C11" s="25">
        <v>88704</v>
      </c>
      <c r="D11" s="25">
        <v>91818</v>
      </c>
      <c r="E11" s="25">
        <v>98290</v>
      </c>
      <c r="F11" s="25">
        <v>97970</v>
      </c>
      <c r="G11" s="25">
        <v>99599</v>
      </c>
      <c r="H11" s="25">
        <v>101308</v>
      </c>
      <c r="I11" s="25">
        <v>96426</v>
      </c>
      <c r="J11" s="239">
        <v>93831</v>
      </c>
      <c r="K11" s="25">
        <v>92572</v>
      </c>
      <c r="L11" s="25">
        <v>86456</v>
      </c>
    </row>
    <row r="12" spans="1:12" s="4" customFormat="1" ht="15" customHeight="1">
      <c r="A12" s="23" t="s">
        <v>47</v>
      </c>
      <c r="B12" s="25">
        <v>38180</v>
      </c>
      <c r="C12" s="25">
        <v>37513</v>
      </c>
      <c r="D12" s="25">
        <v>37873</v>
      </c>
      <c r="E12" s="25">
        <v>38555</v>
      </c>
      <c r="F12" s="25">
        <v>38884</v>
      </c>
      <c r="G12" s="25">
        <v>39208</v>
      </c>
      <c r="H12" s="25">
        <v>39705</v>
      </c>
      <c r="I12" s="25">
        <v>37105</v>
      </c>
      <c r="J12" s="239">
        <v>35040</v>
      </c>
      <c r="K12" s="25">
        <v>34887</v>
      </c>
      <c r="L12" s="25">
        <v>32525</v>
      </c>
    </row>
    <row r="13" spans="1:12" s="4" customFormat="1" ht="15" customHeight="1">
      <c r="A13" s="23" t="s">
        <v>48</v>
      </c>
      <c r="B13" s="25">
        <v>106908</v>
      </c>
      <c r="C13" s="25">
        <v>110463</v>
      </c>
      <c r="D13" s="25">
        <v>117074</v>
      </c>
      <c r="E13" s="25">
        <v>126175</v>
      </c>
      <c r="F13" s="25">
        <v>130319</v>
      </c>
      <c r="G13" s="25">
        <v>140209</v>
      </c>
      <c r="H13" s="25">
        <v>144144</v>
      </c>
      <c r="I13" s="25">
        <v>130671</v>
      </c>
      <c r="J13" s="239">
        <v>117418</v>
      </c>
      <c r="K13" s="25">
        <v>114234</v>
      </c>
      <c r="L13" s="25">
        <v>105489</v>
      </c>
    </row>
    <row r="14" spans="1:12" s="4" customFormat="1" ht="15" customHeight="1">
      <c r="A14" s="23" t="s">
        <v>49</v>
      </c>
      <c r="B14" s="25">
        <v>28555</v>
      </c>
      <c r="C14" s="25">
        <v>29828</v>
      </c>
      <c r="D14" s="25">
        <v>29790</v>
      </c>
      <c r="E14" s="25">
        <v>32203</v>
      </c>
      <c r="F14" s="25">
        <v>31377</v>
      </c>
      <c r="G14" s="25">
        <v>31707</v>
      </c>
      <c r="H14" s="25">
        <v>31027</v>
      </c>
      <c r="I14" s="25">
        <v>29658</v>
      </c>
      <c r="J14" s="239">
        <v>27586</v>
      </c>
      <c r="K14" s="25">
        <v>27345</v>
      </c>
      <c r="L14" s="25">
        <v>26082</v>
      </c>
    </row>
    <row r="15" spans="1:12" s="4" customFormat="1" ht="15" customHeight="1">
      <c r="A15" s="23" t="s">
        <v>50</v>
      </c>
      <c r="B15" s="25">
        <v>120284</v>
      </c>
      <c r="C15" s="25">
        <v>124033</v>
      </c>
      <c r="D15" s="25">
        <v>128253</v>
      </c>
      <c r="E15" s="25">
        <v>135759</v>
      </c>
      <c r="F15" s="25">
        <v>135918</v>
      </c>
      <c r="G15" s="25">
        <v>137931</v>
      </c>
      <c r="H15" s="25">
        <v>138462</v>
      </c>
      <c r="I15" s="25">
        <v>131728</v>
      </c>
      <c r="J15" s="239">
        <v>125525</v>
      </c>
      <c r="K15" s="25">
        <v>121440</v>
      </c>
      <c r="L15" s="25">
        <v>111965</v>
      </c>
    </row>
    <row r="16" spans="1:12" s="4" customFormat="1" ht="15" customHeight="1">
      <c r="A16" s="23" t="s">
        <v>51</v>
      </c>
      <c r="B16" s="25">
        <v>698613</v>
      </c>
      <c r="C16" s="25">
        <v>714073</v>
      </c>
      <c r="D16" s="25">
        <v>735286</v>
      </c>
      <c r="E16" s="25">
        <v>773350</v>
      </c>
      <c r="F16" s="25">
        <v>785387</v>
      </c>
      <c r="G16" s="25">
        <v>806776</v>
      </c>
      <c r="H16" s="25">
        <v>832568</v>
      </c>
      <c r="I16" s="25">
        <v>817594</v>
      </c>
      <c r="J16" s="239">
        <v>753591</v>
      </c>
      <c r="K16" s="25">
        <v>742483</v>
      </c>
      <c r="L16" s="25">
        <v>696796</v>
      </c>
    </row>
    <row r="17" spans="1:12" s="4" customFormat="1" ht="15" customHeight="1">
      <c r="A17" s="23" t="s">
        <v>52</v>
      </c>
      <c r="B17" s="25">
        <v>22702</v>
      </c>
      <c r="C17" s="25">
        <v>22015</v>
      </c>
      <c r="D17" s="25">
        <v>22903</v>
      </c>
      <c r="E17" s="25">
        <v>23699</v>
      </c>
      <c r="F17" s="25">
        <v>23504</v>
      </c>
      <c r="G17" s="25">
        <v>24163</v>
      </c>
      <c r="H17" s="25">
        <v>23843</v>
      </c>
      <c r="I17" s="25">
        <v>22224</v>
      </c>
      <c r="J17" s="239">
        <v>20158</v>
      </c>
      <c r="K17" s="25">
        <v>19802</v>
      </c>
      <c r="L17" s="25">
        <v>19060</v>
      </c>
    </row>
    <row r="18" spans="1:12" s="4" customFormat="1" ht="15" customHeight="1">
      <c r="A18" s="23" t="s">
        <v>53</v>
      </c>
      <c r="B18" s="25">
        <v>470574</v>
      </c>
      <c r="C18" s="25">
        <v>487336</v>
      </c>
      <c r="D18" s="25">
        <v>490419</v>
      </c>
      <c r="E18" s="25">
        <v>520937</v>
      </c>
      <c r="F18" s="25">
        <v>531200</v>
      </c>
      <c r="G18" s="25">
        <v>549760</v>
      </c>
      <c r="H18" s="25">
        <v>554605</v>
      </c>
      <c r="I18" s="25">
        <v>529864</v>
      </c>
      <c r="J18" s="239">
        <v>505881</v>
      </c>
      <c r="K18" s="25">
        <v>496680</v>
      </c>
      <c r="L18" s="25">
        <v>463288</v>
      </c>
    </row>
    <row r="19" spans="1:12" s="4" customFormat="1" ht="15" customHeight="1">
      <c r="A19" s="23" t="s">
        <v>54</v>
      </c>
      <c r="B19" s="25">
        <v>98613</v>
      </c>
      <c r="C19" s="25">
        <v>101195</v>
      </c>
      <c r="D19" s="25">
        <v>102631</v>
      </c>
      <c r="E19" s="25">
        <v>109600</v>
      </c>
      <c r="F19" s="25">
        <v>110847</v>
      </c>
      <c r="G19" s="25">
        <v>111392</v>
      </c>
      <c r="H19" s="25">
        <v>112227</v>
      </c>
      <c r="I19" s="25">
        <v>105863</v>
      </c>
      <c r="J19" s="239">
        <v>103344</v>
      </c>
      <c r="K19" s="25">
        <v>98801</v>
      </c>
      <c r="L19" s="25">
        <v>90358</v>
      </c>
    </row>
    <row r="20" spans="1:12" s="4" customFormat="1" ht="15" customHeight="1">
      <c r="A20" s="23" t="s">
        <v>55</v>
      </c>
      <c r="B20" s="25">
        <v>150380</v>
      </c>
      <c r="C20" s="25">
        <v>150792</v>
      </c>
      <c r="D20" s="25">
        <v>154760</v>
      </c>
      <c r="E20" s="25">
        <v>165326</v>
      </c>
      <c r="F20" s="25">
        <v>167907</v>
      </c>
      <c r="G20" s="25">
        <v>172554</v>
      </c>
      <c r="H20" s="25">
        <v>178660</v>
      </c>
      <c r="I20" s="25">
        <v>165672</v>
      </c>
      <c r="J20" s="239">
        <v>154720</v>
      </c>
      <c r="K20" s="25">
        <v>150735</v>
      </c>
      <c r="L20" s="25">
        <v>135651</v>
      </c>
    </row>
    <row r="21" spans="1:12" s="4" customFormat="1" ht="15" customHeight="1">
      <c r="A21" s="23" t="s">
        <v>56</v>
      </c>
      <c r="B21" s="25">
        <v>45471</v>
      </c>
      <c r="C21" s="25">
        <v>47604</v>
      </c>
      <c r="D21" s="25">
        <v>49086</v>
      </c>
      <c r="E21" s="25">
        <v>54170</v>
      </c>
      <c r="F21" s="25">
        <v>54471</v>
      </c>
      <c r="G21" s="25">
        <v>56800</v>
      </c>
      <c r="H21" s="25">
        <v>58641</v>
      </c>
      <c r="I21" s="25">
        <v>53569</v>
      </c>
      <c r="J21" s="239">
        <v>50079</v>
      </c>
      <c r="K21" s="25">
        <v>49543</v>
      </c>
      <c r="L21" s="25">
        <v>47838</v>
      </c>
    </row>
    <row r="22" spans="1:12" s="4" customFormat="1" ht="15" customHeight="1">
      <c r="A22" s="23" t="s">
        <v>57</v>
      </c>
      <c r="B22" s="25">
        <v>26160</v>
      </c>
      <c r="C22" s="25">
        <v>27121</v>
      </c>
      <c r="D22" s="25">
        <v>29360</v>
      </c>
      <c r="E22" s="25">
        <v>36248</v>
      </c>
      <c r="F22" s="25">
        <v>34721</v>
      </c>
      <c r="G22" s="25">
        <v>35399</v>
      </c>
      <c r="H22" s="25">
        <v>35606</v>
      </c>
      <c r="I22" s="25">
        <v>33218</v>
      </c>
      <c r="J22" s="239">
        <v>31511</v>
      </c>
      <c r="K22" s="25">
        <v>30884</v>
      </c>
      <c r="L22" s="25">
        <v>28668</v>
      </c>
    </row>
    <row r="23" spans="1:12" s="28" customFormat="1" ht="15" customHeight="1">
      <c r="A23" s="26" t="s">
        <v>58</v>
      </c>
      <c r="B23" s="27">
        <v>67527</v>
      </c>
      <c r="C23" s="27">
        <v>68540</v>
      </c>
      <c r="D23" s="27">
        <v>70989</v>
      </c>
      <c r="E23" s="27">
        <v>78698</v>
      </c>
      <c r="F23" s="27">
        <v>78739</v>
      </c>
      <c r="G23" s="27">
        <v>82059</v>
      </c>
      <c r="H23" s="27">
        <v>82503</v>
      </c>
      <c r="I23" s="27">
        <v>78663</v>
      </c>
      <c r="J23" s="240">
        <v>73655</v>
      </c>
      <c r="K23" s="27">
        <v>72694</v>
      </c>
      <c r="L23" s="27">
        <v>67651</v>
      </c>
    </row>
    <row r="24" spans="1:12" ht="15" customHeight="1">
      <c r="A24" s="29" t="s">
        <v>283</v>
      </c>
      <c r="B24" s="91"/>
      <c r="C24" s="91"/>
      <c r="G24" s="331"/>
      <c r="H24" s="331"/>
      <c r="I24" s="331"/>
      <c r="J24" s="331"/>
      <c r="K24" s="331"/>
      <c r="L24" s="24"/>
    </row>
    <row r="25" spans="1:12">
      <c r="A25" s="91"/>
      <c r="B25" s="91"/>
      <c r="C25" s="91"/>
      <c r="G25" s="331"/>
      <c r="H25" s="331"/>
      <c r="I25" s="331"/>
      <c r="J25" s="331"/>
      <c r="K25" s="331"/>
      <c r="L25" s="331"/>
    </row>
    <row r="26" spans="1:12">
      <c r="A26" s="91"/>
      <c r="B26" s="91"/>
      <c r="C26" s="91"/>
      <c r="G26" s="331"/>
      <c r="H26" s="331"/>
      <c r="I26" s="331"/>
      <c r="J26" s="331"/>
      <c r="K26" s="331"/>
      <c r="L26" s="331"/>
    </row>
    <row r="27" spans="1:12">
      <c r="A27" s="91"/>
      <c r="B27" s="91"/>
      <c r="C27" s="91"/>
      <c r="G27" s="331"/>
      <c r="H27" s="331"/>
      <c r="I27" s="331"/>
      <c r="J27" s="331"/>
      <c r="K27" s="331"/>
      <c r="L27" s="331"/>
    </row>
    <row r="28" spans="1:12">
      <c r="A28" s="91"/>
      <c r="B28" s="91"/>
      <c r="C28" s="91"/>
    </row>
    <row r="29" spans="1:12">
      <c r="A29" s="91"/>
      <c r="B29" s="91"/>
      <c r="C29" s="91"/>
    </row>
    <row r="30" spans="1:12">
      <c r="A30" s="91"/>
      <c r="B30" s="91"/>
      <c r="C30" s="91"/>
    </row>
    <row r="31" spans="1:12">
      <c r="A31" s="91"/>
      <c r="B31" s="91"/>
      <c r="C31" s="91"/>
    </row>
    <row r="32" spans="1:12">
      <c r="A32" s="91"/>
      <c r="B32" s="91"/>
      <c r="C32" s="91"/>
    </row>
  </sheetData>
  <mergeCells count="1">
    <mergeCell ref="A1:L1"/>
  </mergeCells>
  <phoneticPr fontId="15" type="noConversion"/>
  <conditionalFormatting sqref="A1:XFD1048576">
    <cfRule type="cellIs" dxfId="22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lha18" enableFormatConditionsCalculation="0">
    <tabColor indexed="25"/>
  </sheetPr>
  <dimension ref="A1:N46"/>
  <sheetViews>
    <sheetView zoomScaleNormal="100" workbookViewId="0">
      <selection sqref="A1:M1"/>
    </sheetView>
  </sheetViews>
  <sheetFormatPr defaultColWidth="17.28515625" defaultRowHeight="11.25"/>
  <cols>
    <col min="1" max="1" width="9.28515625" style="88" customWidth="1"/>
    <col min="2" max="2" width="2.42578125" style="199" bestFit="1" customWidth="1"/>
    <col min="3" max="11" width="7.5703125" style="88" customWidth="1"/>
    <col min="12" max="12" width="7.7109375" style="88" customWidth="1"/>
    <col min="13" max="13" width="7.5703125" style="88" customWidth="1"/>
    <col min="14" max="16384" width="17.28515625" style="88"/>
  </cols>
  <sheetData>
    <row r="1" spans="1:14" s="194" customFormat="1" ht="28.5" customHeight="1">
      <c r="A1" s="432" t="s">
        <v>36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</row>
    <row r="2" spans="1:14" s="195" customFormat="1" ht="15" customHeight="1">
      <c r="A2" s="375"/>
      <c r="B2" s="376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5"/>
    </row>
    <row r="3" spans="1:14" s="195" customFormat="1" ht="15" customHeight="1">
      <c r="A3" s="375" t="s">
        <v>40</v>
      </c>
      <c r="B3" s="376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5"/>
    </row>
    <row r="4" spans="1:14" s="196" customFormat="1" ht="28.5" customHeight="1" thickBot="1">
      <c r="A4" s="97"/>
      <c r="B4" s="97"/>
      <c r="C4" s="97">
        <v>2002</v>
      </c>
      <c r="D4" s="97">
        <v>2003</v>
      </c>
      <c r="E4" s="97">
        <v>2004</v>
      </c>
      <c r="F4" s="97">
        <v>2005</v>
      </c>
      <c r="G4" s="97">
        <v>2006</v>
      </c>
      <c r="H4" s="97">
        <v>2007</v>
      </c>
      <c r="I4" s="97">
        <v>2008</v>
      </c>
      <c r="J4" s="97">
        <v>2009</v>
      </c>
      <c r="K4" s="255">
        <v>2010</v>
      </c>
      <c r="L4" s="97">
        <v>2011</v>
      </c>
      <c r="M4" s="97">
        <v>2012</v>
      </c>
    </row>
    <row r="5" spans="1:14" s="197" customFormat="1" ht="16.5" customHeight="1" thickTop="1">
      <c r="A5" s="76" t="s">
        <v>38</v>
      </c>
      <c r="B5" s="76" t="s">
        <v>108</v>
      </c>
      <c r="C5" s="77">
        <v>2459883</v>
      </c>
      <c r="D5" s="77">
        <v>2509958</v>
      </c>
      <c r="E5" s="77">
        <v>2573719</v>
      </c>
      <c r="F5" s="77">
        <v>2738739</v>
      </c>
      <c r="G5" s="77">
        <v>2765576</v>
      </c>
      <c r="H5" s="77">
        <f t="shared" ref="H5:I7" si="0">+H8+H11+H14+H17+H20+H23+H26+H29+H32+H35+H38+H41</f>
        <v>2848902</v>
      </c>
      <c r="I5" s="77">
        <f t="shared" si="0"/>
        <v>2894365</v>
      </c>
      <c r="J5" s="77">
        <v>2759400</v>
      </c>
      <c r="K5" s="256">
        <f>+K6+K7</f>
        <v>2599509</v>
      </c>
      <c r="L5" s="77">
        <f>+L6+L7</f>
        <v>2553741</v>
      </c>
      <c r="M5" s="77">
        <v>2387386</v>
      </c>
    </row>
    <row r="6" spans="1:14" s="197" customFormat="1" ht="12.75" customHeight="1">
      <c r="A6" s="76"/>
      <c r="B6" s="76" t="s">
        <v>116</v>
      </c>
      <c r="C6" s="77">
        <v>1400464</v>
      </c>
      <c r="D6" s="77">
        <v>1413315</v>
      </c>
      <c r="E6" s="77">
        <v>1447498</v>
      </c>
      <c r="F6" s="77">
        <v>1524441</v>
      </c>
      <c r="G6" s="77">
        <v>1529302</v>
      </c>
      <c r="H6" s="77">
        <f t="shared" si="0"/>
        <v>1565382</v>
      </c>
      <c r="I6" s="77">
        <f t="shared" si="0"/>
        <v>1576815</v>
      </c>
      <c r="J6" s="77">
        <v>1494815</v>
      </c>
      <c r="K6" s="257">
        <v>1404782</v>
      </c>
      <c r="L6" s="253">
        <v>1365131</v>
      </c>
      <c r="M6" s="253">
        <v>1250432</v>
      </c>
    </row>
    <row r="7" spans="1:14" s="197" customFormat="1" ht="12.75" customHeight="1">
      <c r="A7" s="76"/>
      <c r="B7" s="76" t="s">
        <v>117</v>
      </c>
      <c r="C7" s="77">
        <v>1059419</v>
      </c>
      <c r="D7" s="77">
        <v>1096643</v>
      </c>
      <c r="E7" s="77">
        <v>1126221</v>
      </c>
      <c r="F7" s="77">
        <v>1214298</v>
      </c>
      <c r="G7" s="77">
        <v>1236274</v>
      </c>
      <c r="H7" s="77">
        <f t="shared" si="0"/>
        <v>1283520</v>
      </c>
      <c r="I7" s="77">
        <f t="shared" si="0"/>
        <v>1317550</v>
      </c>
      <c r="J7" s="77">
        <v>1264585</v>
      </c>
      <c r="K7" s="257">
        <v>1194727</v>
      </c>
      <c r="L7" s="253">
        <v>1188610</v>
      </c>
      <c r="M7" s="253">
        <v>1136954</v>
      </c>
    </row>
    <row r="8" spans="1:14" s="198" customFormat="1" ht="16.5" customHeight="1">
      <c r="A8" s="80" t="s">
        <v>118</v>
      </c>
      <c r="B8" s="76" t="s">
        <v>108</v>
      </c>
      <c r="C8" s="77">
        <v>18723</v>
      </c>
      <c r="D8" s="77">
        <v>13496</v>
      </c>
      <c r="E8" s="77">
        <v>11244</v>
      </c>
      <c r="F8" s="77">
        <v>9309</v>
      </c>
      <c r="G8" s="77">
        <v>7869</v>
      </c>
      <c r="H8" s="77">
        <v>7785</v>
      </c>
      <c r="I8" s="77">
        <v>6325</v>
      </c>
      <c r="J8" s="77">
        <v>4099</v>
      </c>
      <c r="K8" s="257">
        <f>+[3]Q17!$C$8+[3]Q17!$C$10</f>
        <v>1404</v>
      </c>
      <c r="L8" s="253">
        <v>2198</v>
      </c>
      <c r="M8" s="253">
        <f>+[3]Q17!D7</f>
        <v>1207</v>
      </c>
      <c r="N8" s="223"/>
    </row>
    <row r="9" spans="1:14" s="198" customFormat="1" ht="12.75" customHeight="1">
      <c r="A9" s="81"/>
      <c r="B9" s="82" t="s">
        <v>116</v>
      </c>
      <c r="C9" s="79">
        <v>11222</v>
      </c>
      <c r="D9" s="79">
        <v>8301</v>
      </c>
      <c r="E9" s="79">
        <v>6937</v>
      </c>
      <c r="F9" s="79">
        <v>5786</v>
      </c>
      <c r="G9" s="79">
        <v>4922</v>
      </c>
      <c r="H9" s="79">
        <v>4749</v>
      </c>
      <c r="I9" s="79">
        <v>3814</v>
      </c>
      <c r="J9" s="79">
        <v>2471</v>
      </c>
      <c r="K9" s="258">
        <v>2128</v>
      </c>
      <c r="L9" s="254">
        <v>1420</v>
      </c>
      <c r="M9" s="254">
        <f>+[3]Q17!D8</f>
        <v>785</v>
      </c>
    </row>
    <row r="10" spans="1:14" s="198" customFormat="1" ht="12.75" customHeight="1">
      <c r="A10" s="80"/>
      <c r="B10" s="82" t="s">
        <v>117</v>
      </c>
      <c r="C10" s="79">
        <v>7501</v>
      </c>
      <c r="D10" s="79">
        <v>5195</v>
      </c>
      <c r="E10" s="79">
        <v>4307</v>
      </c>
      <c r="F10" s="79">
        <v>3523</v>
      </c>
      <c r="G10" s="79">
        <v>2947</v>
      </c>
      <c r="H10" s="79">
        <v>3036</v>
      </c>
      <c r="I10" s="79">
        <v>2511</v>
      </c>
      <c r="J10" s="79">
        <v>1628</v>
      </c>
      <c r="K10" s="258">
        <v>1388</v>
      </c>
      <c r="L10" s="254">
        <v>807</v>
      </c>
      <c r="M10" s="254">
        <f>+[3]Q17!D9</f>
        <v>422</v>
      </c>
    </row>
    <row r="11" spans="1:14" s="198" customFormat="1" ht="16.5" customHeight="1">
      <c r="A11" s="80" t="s">
        <v>119</v>
      </c>
      <c r="B11" s="76" t="s">
        <v>108</v>
      </c>
      <c r="C11" s="77">
        <v>349372</v>
      </c>
      <c r="D11" s="77">
        <v>330710</v>
      </c>
      <c r="E11" s="77">
        <v>320226</v>
      </c>
      <c r="F11" s="77">
        <v>319960</v>
      </c>
      <c r="G11" s="77">
        <v>306367</v>
      </c>
      <c r="H11" s="77">
        <v>305120</v>
      </c>
      <c r="I11" s="77">
        <v>295964</v>
      </c>
      <c r="J11" s="77">
        <v>258261</v>
      </c>
      <c r="K11" s="256">
        <v>234779</v>
      </c>
      <c r="L11" s="77">
        <v>215771</v>
      </c>
      <c r="M11" s="77">
        <v>179728</v>
      </c>
    </row>
    <row r="12" spans="1:14" s="198" customFormat="1" ht="12.75" customHeight="1">
      <c r="A12" s="81"/>
      <c r="B12" s="82" t="s">
        <v>116</v>
      </c>
      <c r="C12" s="79">
        <v>190871</v>
      </c>
      <c r="D12" s="79">
        <v>179555</v>
      </c>
      <c r="E12" s="79">
        <v>175076</v>
      </c>
      <c r="F12" s="79">
        <v>174528</v>
      </c>
      <c r="G12" s="79">
        <v>166880</v>
      </c>
      <c r="H12" s="79">
        <v>166578</v>
      </c>
      <c r="I12" s="79">
        <v>160497</v>
      </c>
      <c r="J12" s="79">
        <v>138557</v>
      </c>
      <c r="K12" s="259">
        <v>125299</v>
      </c>
      <c r="L12" s="79">
        <v>114888</v>
      </c>
      <c r="M12" s="79">
        <v>94573</v>
      </c>
    </row>
    <row r="13" spans="1:14" s="198" customFormat="1" ht="12.75" customHeight="1">
      <c r="A13" s="80"/>
      <c r="B13" s="82" t="s">
        <v>117</v>
      </c>
      <c r="C13" s="79">
        <v>158501</v>
      </c>
      <c r="D13" s="79">
        <v>151155</v>
      </c>
      <c r="E13" s="79">
        <v>145150</v>
      </c>
      <c r="F13" s="79">
        <v>145432</v>
      </c>
      <c r="G13" s="79">
        <v>139487</v>
      </c>
      <c r="H13" s="79">
        <v>138542</v>
      </c>
      <c r="I13" s="79">
        <v>135467</v>
      </c>
      <c r="J13" s="79">
        <v>119704</v>
      </c>
      <c r="K13" s="259">
        <v>109480</v>
      </c>
      <c r="L13" s="79">
        <v>100883</v>
      </c>
      <c r="M13" s="79">
        <v>85155</v>
      </c>
    </row>
    <row r="14" spans="1:14" s="198" customFormat="1" ht="16.5" customHeight="1">
      <c r="A14" s="80" t="s">
        <v>120</v>
      </c>
      <c r="B14" s="76" t="s">
        <v>108</v>
      </c>
      <c r="C14" s="77">
        <v>431628</v>
      </c>
      <c r="D14" s="77">
        <v>433168</v>
      </c>
      <c r="E14" s="77">
        <v>432398</v>
      </c>
      <c r="F14" s="77">
        <v>447319</v>
      </c>
      <c r="G14" s="77">
        <v>431167</v>
      </c>
      <c r="H14" s="77">
        <v>429363</v>
      </c>
      <c r="I14" s="77">
        <v>426889</v>
      </c>
      <c r="J14" s="77">
        <v>392893</v>
      </c>
      <c r="K14" s="256">
        <v>356785</v>
      </c>
      <c r="L14" s="77">
        <v>340565</v>
      </c>
      <c r="M14" s="77">
        <v>301036</v>
      </c>
    </row>
    <row r="15" spans="1:14" s="198" customFormat="1" ht="12.75" customHeight="1">
      <c r="A15" s="81"/>
      <c r="B15" s="82" t="s">
        <v>116</v>
      </c>
      <c r="C15" s="79">
        <v>231673</v>
      </c>
      <c r="D15" s="79">
        <v>229216</v>
      </c>
      <c r="E15" s="79">
        <v>229133</v>
      </c>
      <c r="F15" s="79">
        <v>234930</v>
      </c>
      <c r="G15" s="79">
        <v>224781</v>
      </c>
      <c r="H15" s="79">
        <v>221969</v>
      </c>
      <c r="I15" s="79">
        <v>219267</v>
      </c>
      <c r="J15" s="79">
        <v>201721</v>
      </c>
      <c r="K15" s="259">
        <v>173356</v>
      </c>
      <c r="L15" s="79">
        <v>173816</v>
      </c>
      <c r="M15" s="79">
        <v>151376</v>
      </c>
    </row>
    <row r="16" spans="1:14" s="198" customFormat="1" ht="12.75" customHeight="1">
      <c r="A16" s="80"/>
      <c r="B16" s="82" t="s">
        <v>117</v>
      </c>
      <c r="C16" s="79">
        <v>199955</v>
      </c>
      <c r="D16" s="79">
        <v>203952</v>
      </c>
      <c r="E16" s="79">
        <v>203265</v>
      </c>
      <c r="F16" s="79">
        <v>212389</v>
      </c>
      <c r="G16" s="79">
        <v>206386</v>
      </c>
      <c r="H16" s="79">
        <v>207394</v>
      </c>
      <c r="I16" s="79">
        <v>207622</v>
      </c>
      <c r="J16" s="79">
        <v>191172</v>
      </c>
      <c r="K16" s="259">
        <v>183429</v>
      </c>
      <c r="L16" s="79">
        <v>166749</v>
      </c>
      <c r="M16" s="79">
        <v>149660</v>
      </c>
    </row>
    <row r="17" spans="1:13" s="198" customFormat="1" ht="16.5" customHeight="1">
      <c r="A17" s="80" t="s">
        <v>121</v>
      </c>
      <c r="B17" s="76" t="s">
        <v>108</v>
      </c>
      <c r="C17" s="77">
        <v>388612</v>
      </c>
      <c r="D17" s="77">
        <v>407059</v>
      </c>
      <c r="E17" s="77">
        <v>426329</v>
      </c>
      <c r="F17" s="77">
        <v>462531</v>
      </c>
      <c r="G17" s="77">
        <v>474870</v>
      </c>
      <c r="H17" s="77">
        <v>491512</v>
      </c>
      <c r="I17" s="77">
        <v>494275</v>
      </c>
      <c r="J17" s="77">
        <v>465589</v>
      </c>
      <c r="K17" s="256">
        <v>429469</v>
      </c>
      <c r="L17" s="77">
        <v>411533</v>
      </c>
      <c r="M17" s="77">
        <v>374813</v>
      </c>
    </row>
    <row r="18" spans="1:13" s="198" customFormat="1" ht="12.75" customHeight="1">
      <c r="A18" s="81"/>
      <c r="B18" s="82" t="s">
        <v>116</v>
      </c>
      <c r="C18" s="79">
        <v>213200</v>
      </c>
      <c r="D18" s="79">
        <v>220884</v>
      </c>
      <c r="E18" s="79">
        <v>230990</v>
      </c>
      <c r="F18" s="79">
        <v>248423</v>
      </c>
      <c r="G18" s="79">
        <v>253610</v>
      </c>
      <c r="H18" s="79">
        <v>259640</v>
      </c>
      <c r="I18" s="79">
        <v>258958</v>
      </c>
      <c r="J18" s="79">
        <v>243937</v>
      </c>
      <c r="K18" s="259">
        <v>224962</v>
      </c>
      <c r="L18" s="79">
        <v>213151</v>
      </c>
      <c r="M18" s="79">
        <v>190913</v>
      </c>
    </row>
    <row r="19" spans="1:13" s="198" customFormat="1" ht="12.75" customHeight="1">
      <c r="A19" s="80"/>
      <c r="B19" s="82" t="s">
        <v>117</v>
      </c>
      <c r="C19" s="79">
        <v>175412</v>
      </c>
      <c r="D19" s="79">
        <v>186175</v>
      </c>
      <c r="E19" s="79">
        <v>195339</v>
      </c>
      <c r="F19" s="79">
        <v>214108</v>
      </c>
      <c r="G19" s="79">
        <v>221260</v>
      </c>
      <c r="H19" s="79">
        <v>231872</v>
      </c>
      <c r="I19" s="79">
        <v>235317</v>
      </c>
      <c r="J19" s="79">
        <v>221652</v>
      </c>
      <c r="K19" s="259">
        <v>204507</v>
      </c>
      <c r="L19" s="79">
        <v>198382</v>
      </c>
      <c r="M19" s="79">
        <v>183900</v>
      </c>
    </row>
    <row r="20" spans="1:13" s="198" customFormat="1" ht="16.5" customHeight="1">
      <c r="A20" s="80" t="s">
        <v>122</v>
      </c>
      <c r="B20" s="76" t="s">
        <v>108</v>
      </c>
      <c r="C20" s="77">
        <v>339016</v>
      </c>
      <c r="D20" s="77">
        <v>355325</v>
      </c>
      <c r="E20" s="77">
        <v>368396</v>
      </c>
      <c r="F20" s="77">
        <v>396707</v>
      </c>
      <c r="G20" s="77">
        <v>407783</v>
      </c>
      <c r="H20" s="77">
        <v>425138</v>
      </c>
      <c r="I20" s="77">
        <v>438333</v>
      </c>
      <c r="J20" s="77">
        <v>429261</v>
      </c>
      <c r="K20" s="256">
        <v>415276</v>
      </c>
      <c r="L20" s="77">
        <v>419400</v>
      </c>
      <c r="M20" s="77">
        <v>401761</v>
      </c>
    </row>
    <row r="21" spans="1:13" s="198" customFormat="1" ht="12.75" customHeight="1">
      <c r="A21" s="81"/>
      <c r="B21" s="82" t="s">
        <v>116</v>
      </c>
      <c r="C21" s="79">
        <v>188778</v>
      </c>
      <c r="D21" s="79">
        <v>195806</v>
      </c>
      <c r="E21" s="79">
        <v>203220</v>
      </c>
      <c r="F21" s="79">
        <v>216536</v>
      </c>
      <c r="G21" s="79">
        <v>220853</v>
      </c>
      <c r="H21" s="79">
        <v>228819</v>
      </c>
      <c r="I21" s="79">
        <v>234093</v>
      </c>
      <c r="J21" s="79">
        <v>228696</v>
      </c>
      <c r="K21" s="259">
        <v>220907</v>
      </c>
      <c r="L21" s="79">
        <v>220121</v>
      </c>
      <c r="M21" s="79">
        <v>206979</v>
      </c>
    </row>
    <row r="22" spans="1:13" s="198" customFormat="1" ht="12.75" customHeight="1">
      <c r="A22" s="80"/>
      <c r="B22" s="82" t="s">
        <v>117</v>
      </c>
      <c r="C22" s="79">
        <v>150238</v>
      </c>
      <c r="D22" s="79">
        <v>159519</v>
      </c>
      <c r="E22" s="79">
        <v>165176</v>
      </c>
      <c r="F22" s="79">
        <v>180171</v>
      </c>
      <c r="G22" s="79">
        <v>186930</v>
      </c>
      <c r="H22" s="79">
        <v>196319</v>
      </c>
      <c r="I22" s="79">
        <v>204240</v>
      </c>
      <c r="J22" s="79">
        <v>200565</v>
      </c>
      <c r="K22" s="259">
        <v>194369</v>
      </c>
      <c r="L22" s="79">
        <v>199279</v>
      </c>
      <c r="M22" s="79">
        <v>194782</v>
      </c>
    </row>
    <row r="23" spans="1:13" s="198" customFormat="1" ht="16.5" customHeight="1">
      <c r="A23" s="80" t="s">
        <v>123</v>
      </c>
      <c r="B23" s="76" t="s">
        <v>108</v>
      </c>
      <c r="C23" s="77">
        <v>291317</v>
      </c>
      <c r="D23" s="77">
        <v>305046</v>
      </c>
      <c r="E23" s="77">
        <v>319628</v>
      </c>
      <c r="F23" s="77">
        <v>348477</v>
      </c>
      <c r="G23" s="77">
        <v>359845</v>
      </c>
      <c r="H23" s="77">
        <v>371510</v>
      </c>
      <c r="I23" s="77">
        <v>381645</v>
      </c>
      <c r="J23" s="77">
        <v>368609</v>
      </c>
      <c r="K23" s="256">
        <v>351514</v>
      </c>
      <c r="L23" s="77">
        <v>354393</v>
      </c>
      <c r="M23" s="77">
        <v>343084</v>
      </c>
    </row>
    <row r="24" spans="1:13" s="198" customFormat="1" ht="12.75" customHeight="1">
      <c r="A24" s="81"/>
      <c r="B24" s="82" t="s">
        <v>116</v>
      </c>
      <c r="C24" s="79">
        <v>165634</v>
      </c>
      <c r="D24" s="79">
        <v>171391</v>
      </c>
      <c r="E24" s="79">
        <v>178931</v>
      </c>
      <c r="F24" s="79">
        <v>192664</v>
      </c>
      <c r="G24" s="79">
        <v>197564</v>
      </c>
      <c r="H24" s="79">
        <v>202370</v>
      </c>
      <c r="I24" s="79">
        <v>206500</v>
      </c>
      <c r="J24" s="79">
        <v>198559</v>
      </c>
      <c r="K24" s="259">
        <v>188711</v>
      </c>
      <c r="L24" s="79">
        <v>188132</v>
      </c>
      <c r="M24" s="79">
        <v>178701</v>
      </c>
    </row>
    <row r="25" spans="1:13" s="198" customFormat="1" ht="12.75" customHeight="1">
      <c r="A25" s="80"/>
      <c r="B25" s="82" t="s">
        <v>117</v>
      </c>
      <c r="C25" s="79">
        <v>125683</v>
      </c>
      <c r="D25" s="79">
        <v>133655</v>
      </c>
      <c r="E25" s="79">
        <v>140697</v>
      </c>
      <c r="F25" s="79">
        <v>155813</v>
      </c>
      <c r="G25" s="79">
        <v>162281</v>
      </c>
      <c r="H25" s="79">
        <v>169140</v>
      </c>
      <c r="I25" s="79">
        <v>175145</v>
      </c>
      <c r="J25" s="79">
        <v>170050</v>
      </c>
      <c r="K25" s="259">
        <v>162803</v>
      </c>
      <c r="L25" s="79">
        <v>166261</v>
      </c>
      <c r="M25" s="79">
        <v>164383</v>
      </c>
    </row>
    <row r="26" spans="1:13" s="198" customFormat="1" ht="16.5" customHeight="1">
      <c r="A26" s="80" t="s">
        <v>124</v>
      </c>
      <c r="B26" s="76" t="s">
        <v>108</v>
      </c>
      <c r="C26" s="77">
        <v>240964</v>
      </c>
      <c r="D26" s="77">
        <v>255630</v>
      </c>
      <c r="E26" s="77">
        <v>269762</v>
      </c>
      <c r="F26" s="77">
        <v>293426</v>
      </c>
      <c r="G26" s="77">
        <v>301015</v>
      </c>
      <c r="H26" s="77">
        <v>314043</v>
      </c>
      <c r="I26" s="77">
        <v>322607</v>
      </c>
      <c r="J26" s="77">
        <v>315879</v>
      </c>
      <c r="K26" s="256">
        <v>303133</v>
      </c>
      <c r="L26" s="77">
        <v>305424</v>
      </c>
      <c r="M26" s="77">
        <v>294405</v>
      </c>
    </row>
    <row r="27" spans="1:13" s="198" customFormat="1" ht="12.75" customHeight="1">
      <c r="A27" s="81"/>
      <c r="B27" s="82" t="s">
        <v>116</v>
      </c>
      <c r="C27" s="79">
        <v>141548</v>
      </c>
      <c r="D27" s="79">
        <v>147949</v>
      </c>
      <c r="E27" s="79">
        <v>155674</v>
      </c>
      <c r="F27" s="79">
        <v>166981</v>
      </c>
      <c r="G27" s="79">
        <v>169336</v>
      </c>
      <c r="H27" s="79">
        <v>175366</v>
      </c>
      <c r="I27" s="79">
        <v>177939</v>
      </c>
      <c r="J27" s="79">
        <v>172641</v>
      </c>
      <c r="K27" s="259">
        <v>137947</v>
      </c>
      <c r="L27" s="79">
        <v>164599</v>
      </c>
      <c r="M27" s="79">
        <v>154453</v>
      </c>
    </row>
    <row r="28" spans="1:13" s="198" customFormat="1" ht="12.75" customHeight="1">
      <c r="A28" s="80"/>
      <c r="B28" s="82" t="s">
        <v>117</v>
      </c>
      <c r="C28" s="79">
        <v>99416</v>
      </c>
      <c r="D28" s="79">
        <v>107681</v>
      </c>
      <c r="E28" s="79">
        <v>114088</v>
      </c>
      <c r="F28" s="79">
        <v>126445</v>
      </c>
      <c r="G28" s="79">
        <v>131679</v>
      </c>
      <c r="H28" s="79">
        <v>138677</v>
      </c>
      <c r="I28" s="79">
        <v>144668</v>
      </c>
      <c r="J28" s="79">
        <v>143238</v>
      </c>
      <c r="K28" s="259">
        <v>165186</v>
      </c>
      <c r="L28" s="79">
        <v>140825</v>
      </c>
      <c r="M28" s="79">
        <v>139952</v>
      </c>
    </row>
    <row r="29" spans="1:13" s="198" customFormat="1" ht="16.5" customHeight="1">
      <c r="A29" s="80" t="s">
        <v>125</v>
      </c>
      <c r="B29" s="76" t="s">
        <v>108</v>
      </c>
      <c r="C29" s="77">
        <v>193698</v>
      </c>
      <c r="D29" s="77">
        <v>199794</v>
      </c>
      <c r="E29" s="77">
        <v>206913</v>
      </c>
      <c r="F29" s="77">
        <v>223953</v>
      </c>
      <c r="G29" s="77">
        <v>230182</v>
      </c>
      <c r="H29" s="77">
        <v>241222</v>
      </c>
      <c r="I29" s="77">
        <v>252541</v>
      </c>
      <c r="J29" s="77">
        <v>251482</v>
      </c>
      <c r="K29" s="256">
        <v>244567</v>
      </c>
      <c r="L29" s="77">
        <v>245208</v>
      </c>
      <c r="M29" s="77">
        <v>238528</v>
      </c>
    </row>
    <row r="30" spans="1:13" s="198" customFormat="1" ht="12.75" customHeight="1">
      <c r="A30" s="81"/>
      <c r="B30" s="82" t="s">
        <v>116</v>
      </c>
      <c r="C30" s="79">
        <v>121644</v>
      </c>
      <c r="D30" s="79">
        <v>122919</v>
      </c>
      <c r="E30" s="79">
        <v>125769</v>
      </c>
      <c r="F30" s="79">
        <v>134095</v>
      </c>
      <c r="G30" s="79">
        <v>136341</v>
      </c>
      <c r="H30" s="79">
        <v>141981</v>
      </c>
      <c r="I30" s="79">
        <v>146185</v>
      </c>
      <c r="J30" s="79">
        <v>143389</v>
      </c>
      <c r="K30" s="259">
        <v>138404</v>
      </c>
      <c r="L30" s="79">
        <v>136087</v>
      </c>
      <c r="M30" s="79">
        <v>128714</v>
      </c>
    </row>
    <row r="31" spans="1:13" s="198" customFormat="1" ht="12.75" customHeight="1">
      <c r="A31" s="80"/>
      <c r="B31" s="82" t="s">
        <v>117</v>
      </c>
      <c r="C31" s="79">
        <v>72054</v>
      </c>
      <c r="D31" s="79">
        <v>76875</v>
      </c>
      <c r="E31" s="79">
        <v>81144</v>
      </c>
      <c r="F31" s="79">
        <v>89858</v>
      </c>
      <c r="G31" s="79">
        <v>93841</v>
      </c>
      <c r="H31" s="79">
        <v>99241</v>
      </c>
      <c r="I31" s="79">
        <v>106356</v>
      </c>
      <c r="J31" s="79">
        <v>108093</v>
      </c>
      <c r="K31" s="259">
        <v>106163</v>
      </c>
      <c r="L31" s="79">
        <v>109121</v>
      </c>
      <c r="M31" s="79">
        <v>109814</v>
      </c>
    </row>
    <row r="32" spans="1:13" s="198" customFormat="1" ht="16.5" customHeight="1">
      <c r="A32" s="80" t="s">
        <v>126</v>
      </c>
      <c r="B32" s="76" t="s">
        <v>108</v>
      </c>
      <c r="C32" s="77">
        <v>116857</v>
      </c>
      <c r="D32" s="77">
        <v>126342</v>
      </c>
      <c r="E32" s="77">
        <v>132981</v>
      </c>
      <c r="F32" s="77">
        <v>144266</v>
      </c>
      <c r="G32" s="77">
        <v>149781</v>
      </c>
      <c r="H32" s="77">
        <v>159516</v>
      </c>
      <c r="I32" s="77">
        <v>166218</v>
      </c>
      <c r="J32" s="77">
        <v>164699</v>
      </c>
      <c r="K32" s="256">
        <v>161405</v>
      </c>
      <c r="L32" s="77">
        <v>162135</v>
      </c>
      <c r="M32" s="77">
        <v>159650</v>
      </c>
    </row>
    <row r="33" spans="1:13" s="198" customFormat="1" ht="12.75" customHeight="1">
      <c r="A33" s="81"/>
      <c r="B33" s="82" t="s">
        <v>116</v>
      </c>
      <c r="C33" s="79">
        <v>76191</v>
      </c>
      <c r="D33" s="79">
        <v>81805</v>
      </c>
      <c r="E33" s="79">
        <v>85567</v>
      </c>
      <c r="F33" s="79">
        <v>91088</v>
      </c>
      <c r="G33" s="79">
        <v>93660</v>
      </c>
      <c r="H33" s="79">
        <v>99014</v>
      </c>
      <c r="I33" s="79">
        <v>101679</v>
      </c>
      <c r="J33" s="79">
        <v>98946</v>
      </c>
      <c r="K33" s="259">
        <v>65249</v>
      </c>
      <c r="L33" s="79">
        <v>95413</v>
      </c>
      <c r="M33" s="79">
        <v>90821</v>
      </c>
    </row>
    <row r="34" spans="1:13" s="198" customFormat="1" ht="12.75" customHeight="1">
      <c r="A34" s="80"/>
      <c r="B34" s="82" t="s">
        <v>117</v>
      </c>
      <c r="C34" s="79">
        <v>40666</v>
      </c>
      <c r="D34" s="79">
        <v>44537</v>
      </c>
      <c r="E34" s="79">
        <v>47414</v>
      </c>
      <c r="F34" s="79">
        <v>53178</v>
      </c>
      <c r="G34" s="79">
        <v>56121</v>
      </c>
      <c r="H34" s="79">
        <v>60502</v>
      </c>
      <c r="I34" s="79">
        <v>64539</v>
      </c>
      <c r="J34" s="79">
        <v>65753</v>
      </c>
      <c r="K34" s="259">
        <v>96156</v>
      </c>
      <c r="L34" s="79">
        <v>66722</v>
      </c>
      <c r="M34" s="79">
        <v>68829</v>
      </c>
    </row>
    <row r="35" spans="1:13" s="198" customFormat="1" ht="16.5" customHeight="1">
      <c r="A35" s="80" t="s">
        <v>127</v>
      </c>
      <c r="B35" s="76" t="s">
        <v>108</v>
      </c>
      <c r="C35" s="77">
        <v>55162</v>
      </c>
      <c r="D35" s="77">
        <v>57544</v>
      </c>
      <c r="E35" s="77">
        <v>60272</v>
      </c>
      <c r="F35" s="77">
        <v>65900</v>
      </c>
      <c r="G35" s="77">
        <v>70236</v>
      </c>
      <c r="H35" s="77">
        <v>75110</v>
      </c>
      <c r="I35" s="77">
        <v>79856</v>
      </c>
      <c r="J35" s="77">
        <v>79326</v>
      </c>
      <c r="K35" s="256">
        <v>75077</v>
      </c>
      <c r="L35" s="77">
        <v>74402</v>
      </c>
      <c r="M35" s="77">
        <v>72157</v>
      </c>
    </row>
    <row r="36" spans="1:13" s="198" customFormat="1" ht="12.75" customHeight="1">
      <c r="A36" s="81"/>
      <c r="B36" s="82" t="s">
        <v>116</v>
      </c>
      <c r="C36" s="79">
        <v>37111</v>
      </c>
      <c r="D36" s="79">
        <v>38070</v>
      </c>
      <c r="E36" s="79">
        <v>39120</v>
      </c>
      <c r="F36" s="79">
        <v>41795</v>
      </c>
      <c r="G36" s="79">
        <v>43902</v>
      </c>
      <c r="H36" s="79">
        <v>46589</v>
      </c>
      <c r="I36" s="79">
        <v>48947</v>
      </c>
      <c r="J36" s="79">
        <v>47666</v>
      </c>
      <c r="K36" s="259">
        <v>44453</v>
      </c>
      <c r="L36" s="79">
        <v>43126</v>
      </c>
      <c r="M36" s="79">
        <v>40244</v>
      </c>
    </row>
    <row r="37" spans="1:13" s="198" customFormat="1" ht="12.75" customHeight="1">
      <c r="A37" s="80"/>
      <c r="B37" s="82" t="s">
        <v>117</v>
      </c>
      <c r="C37" s="79">
        <v>18051</v>
      </c>
      <c r="D37" s="79">
        <v>19474</v>
      </c>
      <c r="E37" s="79">
        <v>21152</v>
      </c>
      <c r="F37" s="79">
        <v>24105</v>
      </c>
      <c r="G37" s="79">
        <v>26334</v>
      </c>
      <c r="H37" s="79">
        <v>28521</v>
      </c>
      <c r="I37" s="79">
        <v>30909</v>
      </c>
      <c r="J37" s="79">
        <v>31660</v>
      </c>
      <c r="K37" s="259">
        <v>30624</v>
      </c>
      <c r="L37" s="79">
        <v>31276</v>
      </c>
      <c r="M37" s="79">
        <v>31913</v>
      </c>
    </row>
    <row r="38" spans="1:13" s="198" customFormat="1" ht="16.5" customHeight="1">
      <c r="A38" s="80" t="s">
        <v>128</v>
      </c>
      <c r="B38" s="76" t="s">
        <v>108</v>
      </c>
      <c r="C38" s="77">
        <v>19460</v>
      </c>
      <c r="D38" s="77">
        <v>21193</v>
      </c>
      <c r="E38" s="77">
        <v>21968</v>
      </c>
      <c r="F38" s="77">
        <v>23058</v>
      </c>
      <c r="G38" s="77">
        <v>22687</v>
      </c>
      <c r="H38" s="77">
        <v>23053</v>
      </c>
      <c r="I38" s="77">
        <v>23846</v>
      </c>
      <c r="J38" s="77">
        <v>23258</v>
      </c>
      <c r="K38" s="256">
        <v>20952</v>
      </c>
      <c r="L38" s="77">
        <v>20098</v>
      </c>
      <c r="M38" s="77">
        <v>18633</v>
      </c>
    </row>
    <row r="39" spans="1:13" s="198" customFormat="1" ht="12.75" customHeight="1">
      <c r="A39" s="81"/>
      <c r="B39" s="82" t="s">
        <v>116</v>
      </c>
      <c r="C39" s="79">
        <v>13365</v>
      </c>
      <c r="D39" s="79">
        <v>14440</v>
      </c>
      <c r="E39" s="79">
        <v>14768</v>
      </c>
      <c r="F39" s="79">
        <v>15271</v>
      </c>
      <c r="G39" s="79">
        <v>15066</v>
      </c>
      <c r="H39" s="79">
        <v>15259</v>
      </c>
      <c r="I39" s="79">
        <v>15722</v>
      </c>
      <c r="J39" s="79">
        <v>15019</v>
      </c>
      <c r="K39" s="259">
        <v>13372</v>
      </c>
      <c r="L39" s="79">
        <v>12741</v>
      </c>
      <c r="M39" s="79">
        <v>11400</v>
      </c>
    </row>
    <row r="40" spans="1:13" s="198" customFormat="1" ht="12.75" customHeight="1">
      <c r="A40" s="80"/>
      <c r="B40" s="82" t="s">
        <v>117</v>
      </c>
      <c r="C40" s="79">
        <v>6095</v>
      </c>
      <c r="D40" s="79">
        <v>6753</v>
      </c>
      <c r="E40" s="79">
        <v>7200</v>
      </c>
      <c r="F40" s="79">
        <v>7787</v>
      </c>
      <c r="G40" s="79">
        <v>7621</v>
      </c>
      <c r="H40" s="79">
        <v>7794</v>
      </c>
      <c r="I40" s="79">
        <v>8124</v>
      </c>
      <c r="J40" s="79">
        <v>8239</v>
      </c>
      <c r="K40" s="259">
        <v>7580</v>
      </c>
      <c r="L40" s="79">
        <v>7357</v>
      </c>
      <c r="M40" s="79">
        <v>7233</v>
      </c>
    </row>
    <row r="41" spans="1:13" s="198" customFormat="1" ht="16.5" customHeight="1">
      <c r="A41" s="80" t="s">
        <v>39</v>
      </c>
      <c r="B41" s="76" t="s">
        <v>108</v>
      </c>
      <c r="C41" s="77">
        <v>15074</v>
      </c>
      <c r="D41" s="77">
        <v>4651</v>
      </c>
      <c r="E41" s="77">
        <v>3602</v>
      </c>
      <c r="F41" s="77">
        <v>3833</v>
      </c>
      <c r="G41" s="77">
        <v>3774</v>
      </c>
      <c r="H41" s="77">
        <v>5530</v>
      </c>
      <c r="I41" s="77">
        <v>5866</v>
      </c>
      <c r="J41" s="77">
        <v>6044</v>
      </c>
      <c r="K41" s="256">
        <v>3065</v>
      </c>
      <c r="L41" s="77">
        <v>2616</v>
      </c>
      <c r="M41" s="77">
        <v>2384</v>
      </c>
    </row>
    <row r="42" spans="1:13" s="198" customFormat="1" ht="12.75" customHeight="1">
      <c r="A42" s="83"/>
      <c r="B42" s="82" t="s">
        <v>116</v>
      </c>
      <c r="C42" s="79">
        <v>9227</v>
      </c>
      <c r="D42" s="79">
        <v>2979</v>
      </c>
      <c r="E42" s="79">
        <v>2313</v>
      </c>
      <c r="F42" s="79">
        <v>2344</v>
      </c>
      <c r="G42" s="79">
        <v>2387</v>
      </c>
      <c r="H42" s="79">
        <v>3048</v>
      </c>
      <c r="I42" s="79">
        <v>3214</v>
      </c>
      <c r="J42" s="79">
        <v>3213</v>
      </c>
      <c r="K42" s="259">
        <v>1273</v>
      </c>
      <c r="L42" s="79">
        <v>1653</v>
      </c>
      <c r="M42" s="79">
        <v>1473</v>
      </c>
    </row>
    <row r="43" spans="1:13" s="198" customFormat="1" ht="12.75" customHeight="1">
      <c r="A43" s="13"/>
      <c r="B43" s="84" t="s">
        <v>117</v>
      </c>
      <c r="C43" s="85">
        <v>5847</v>
      </c>
      <c r="D43" s="85">
        <v>1672</v>
      </c>
      <c r="E43" s="85">
        <v>1289</v>
      </c>
      <c r="F43" s="85">
        <v>1489</v>
      </c>
      <c r="G43" s="85">
        <v>1387</v>
      </c>
      <c r="H43" s="85">
        <v>2482</v>
      </c>
      <c r="I43" s="85">
        <v>2652</v>
      </c>
      <c r="J43" s="85">
        <v>2831</v>
      </c>
      <c r="K43" s="260">
        <v>1792</v>
      </c>
      <c r="L43" s="85">
        <v>963</v>
      </c>
      <c r="M43" s="85">
        <v>911</v>
      </c>
    </row>
    <row r="44" spans="1:13" ht="15" customHeight="1">
      <c r="A44" s="29" t="s">
        <v>283</v>
      </c>
      <c r="B44" s="51"/>
      <c r="C44" s="86"/>
      <c r="D44" s="86"/>
      <c r="E44" s="89"/>
      <c r="F44" s="89"/>
      <c r="G44" s="89"/>
      <c r="H44" s="89"/>
      <c r="I44" s="89"/>
      <c r="J44" s="89"/>
      <c r="K44" s="253"/>
      <c r="L44" s="253"/>
      <c r="M44" s="77"/>
    </row>
    <row r="45" spans="1:13" ht="15" customHeight="1">
      <c r="A45" s="433"/>
      <c r="B45" s="433"/>
      <c r="C45" s="433"/>
      <c r="D45" s="433"/>
      <c r="E45" s="433"/>
      <c r="F45" s="433"/>
      <c r="G45" s="433"/>
      <c r="H45" s="433"/>
      <c r="I45" s="433"/>
      <c r="J45" s="433"/>
      <c r="K45" s="433"/>
      <c r="L45" s="433"/>
      <c r="M45" s="433"/>
    </row>
    <row r="46" spans="1:13">
      <c r="C46" s="87"/>
      <c r="D46" s="87"/>
    </row>
  </sheetData>
  <mergeCells count="2">
    <mergeCell ref="A45:M45"/>
    <mergeCell ref="A1:M1"/>
  </mergeCells>
  <phoneticPr fontId="15" type="noConversion"/>
  <conditionalFormatting sqref="A1:XFD1048576">
    <cfRule type="cellIs" dxfId="21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olha19" enableFormatConditionsCalculation="0">
    <tabColor indexed="25"/>
  </sheetPr>
  <dimension ref="A1:M49"/>
  <sheetViews>
    <sheetView workbookViewId="0">
      <selection sqref="A1:M1"/>
    </sheetView>
  </sheetViews>
  <sheetFormatPr defaultRowHeight="17.25" customHeight="1"/>
  <cols>
    <col min="1" max="1" width="21.85546875" style="72" customWidth="1"/>
    <col min="2" max="2" width="1.28515625" style="68" customWidth="1"/>
    <col min="3" max="13" width="7.5703125" style="72" customWidth="1"/>
    <col min="14" max="16384" width="9.140625" style="72"/>
  </cols>
  <sheetData>
    <row r="1" spans="1:13" s="70" customFormat="1" ht="28.5" customHeight="1">
      <c r="A1" s="431" t="s">
        <v>37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3" s="71" customFormat="1" ht="15" customHeight="1">
      <c r="A2" s="95"/>
      <c r="B2" s="59"/>
      <c r="C2" s="95"/>
      <c r="D2" s="95"/>
      <c r="E2" s="95"/>
      <c r="F2" s="95"/>
      <c r="G2" s="95"/>
      <c r="H2" s="95"/>
      <c r="I2" s="95"/>
      <c r="J2" s="95"/>
      <c r="K2" s="95"/>
      <c r="L2" s="95"/>
      <c r="M2" s="375"/>
    </row>
    <row r="3" spans="1:13" s="71" customFormat="1" ht="15" customHeight="1">
      <c r="A3" s="101" t="s">
        <v>40</v>
      </c>
      <c r="B3" s="59"/>
      <c r="C3" s="95"/>
      <c r="D3" s="95"/>
      <c r="E3" s="95"/>
      <c r="F3" s="95"/>
      <c r="G3" s="95"/>
      <c r="H3" s="95"/>
      <c r="I3" s="95"/>
      <c r="J3" s="95"/>
      <c r="K3" s="95"/>
      <c r="L3" s="95"/>
      <c r="M3" s="375"/>
    </row>
    <row r="4" spans="1:13" s="71" customFormat="1" ht="28.5" customHeight="1" thickBot="1">
      <c r="A4" s="60"/>
      <c r="B4" s="117"/>
      <c r="C4" s="60">
        <v>2002</v>
      </c>
      <c r="D4" s="60">
        <v>2003</v>
      </c>
      <c r="E4" s="60">
        <v>2004</v>
      </c>
      <c r="F4" s="60">
        <v>2005</v>
      </c>
      <c r="G4" s="60">
        <v>2006</v>
      </c>
      <c r="H4" s="60">
        <v>2007</v>
      </c>
      <c r="I4" s="60">
        <v>2008</v>
      </c>
      <c r="J4" s="60">
        <v>2009</v>
      </c>
      <c r="K4" s="261">
        <v>2010</v>
      </c>
      <c r="L4" s="60">
        <v>2011</v>
      </c>
      <c r="M4" s="60">
        <v>2012</v>
      </c>
    </row>
    <row r="5" spans="1:13" s="58" customFormat="1" ht="20.25" customHeight="1" thickTop="1">
      <c r="A5" s="93" t="s">
        <v>38</v>
      </c>
      <c r="B5" s="93" t="s">
        <v>108</v>
      </c>
      <c r="C5" s="77">
        <v>2459883</v>
      </c>
      <c r="D5" s="77">
        <v>2509958</v>
      </c>
      <c r="E5" s="77">
        <v>2573719</v>
      </c>
      <c r="F5" s="77">
        <v>2738739</v>
      </c>
      <c r="G5" s="77">
        <v>2765576</v>
      </c>
      <c r="H5" s="77">
        <v>2848902</v>
      </c>
      <c r="I5" s="77">
        <v>2894365</v>
      </c>
      <c r="J5" s="77">
        <v>2759400</v>
      </c>
      <c r="K5" s="256">
        <v>2599509</v>
      </c>
      <c r="L5" s="77">
        <v>2553741</v>
      </c>
      <c r="M5" s="77">
        <v>2387386</v>
      </c>
    </row>
    <row r="6" spans="1:13" s="58" customFormat="1" ht="15" customHeight="1">
      <c r="A6" s="57"/>
      <c r="B6" s="93" t="s">
        <v>109</v>
      </c>
      <c r="C6" s="77">
        <v>1400464</v>
      </c>
      <c r="D6" s="77">
        <v>1413315</v>
      </c>
      <c r="E6" s="77">
        <v>1447498</v>
      </c>
      <c r="F6" s="77">
        <v>1524441</v>
      </c>
      <c r="G6" s="77">
        <v>1529302</v>
      </c>
      <c r="H6" s="77">
        <v>1565382</v>
      </c>
      <c r="I6" s="77">
        <v>1576815</v>
      </c>
      <c r="J6" s="77">
        <v>1494815</v>
      </c>
      <c r="K6" s="256">
        <v>1404782</v>
      </c>
      <c r="L6" s="77">
        <v>1365131</v>
      </c>
      <c r="M6" s="77">
        <v>1250432</v>
      </c>
    </row>
    <row r="7" spans="1:13" s="58" customFormat="1" ht="15" customHeight="1">
      <c r="A7" s="57"/>
      <c r="B7" s="93" t="s">
        <v>110</v>
      </c>
      <c r="C7" s="77">
        <v>1059419</v>
      </c>
      <c r="D7" s="77">
        <v>1096643</v>
      </c>
      <c r="E7" s="77">
        <v>1126221</v>
      </c>
      <c r="F7" s="77">
        <v>1214298</v>
      </c>
      <c r="G7" s="77">
        <v>1236274</v>
      </c>
      <c r="H7" s="77">
        <v>1283520</v>
      </c>
      <c r="I7" s="77">
        <v>1317550</v>
      </c>
      <c r="J7" s="77">
        <v>1264585</v>
      </c>
      <c r="K7" s="256">
        <v>1194727</v>
      </c>
      <c r="L7" s="77">
        <v>1188610</v>
      </c>
      <c r="M7" s="77">
        <v>1136954</v>
      </c>
    </row>
    <row r="8" spans="1:13" s="58" customFormat="1" ht="20.25" customHeight="1">
      <c r="A8" s="57" t="s">
        <v>111</v>
      </c>
      <c r="B8" s="93" t="s">
        <v>108</v>
      </c>
      <c r="C8" s="77">
        <v>126057</v>
      </c>
      <c r="D8" s="77">
        <v>143178</v>
      </c>
      <c r="E8" s="77">
        <v>152644</v>
      </c>
      <c r="F8" s="77">
        <v>153873</v>
      </c>
      <c r="G8" s="77">
        <v>166990</v>
      </c>
      <c r="H8" s="77">
        <v>186747</v>
      </c>
      <c r="I8" s="77">
        <v>198061</v>
      </c>
      <c r="J8" s="77">
        <v>194508</v>
      </c>
      <c r="K8" s="256">
        <v>204548</v>
      </c>
      <c r="L8" s="77">
        <v>202963</v>
      </c>
      <c r="M8" s="77">
        <v>195797</v>
      </c>
    </row>
    <row r="9" spans="1:13" s="65" customFormat="1" ht="15" customHeight="1">
      <c r="A9" s="94"/>
      <c r="B9" s="59" t="s">
        <v>109</v>
      </c>
      <c r="C9" s="79">
        <v>83275</v>
      </c>
      <c r="D9" s="79">
        <v>93369</v>
      </c>
      <c r="E9" s="79">
        <v>98898</v>
      </c>
      <c r="F9" s="79">
        <v>95851</v>
      </c>
      <c r="G9" s="79">
        <v>102704</v>
      </c>
      <c r="H9" s="79">
        <v>107733</v>
      </c>
      <c r="I9" s="79">
        <v>112434</v>
      </c>
      <c r="J9" s="79">
        <v>110174</v>
      </c>
      <c r="K9" s="259">
        <v>115830</v>
      </c>
      <c r="L9" s="79">
        <v>113153</v>
      </c>
      <c r="M9" s="79">
        <v>108361</v>
      </c>
    </row>
    <row r="10" spans="1:13" s="65" customFormat="1" ht="15" customHeight="1">
      <c r="A10" s="94"/>
      <c r="B10" s="59" t="s">
        <v>110</v>
      </c>
      <c r="C10" s="79">
        <v>42782</v>
      </c>
      <c r="D10" s="79">
        <v>49809</v>
      </c>
      <c r="E10" s="79">
        <v>53746</v>
      </c>
      <c r="F10" s="79">
        <v>58022</v>
      </c>
      <c r="G10" s="79">
        <v>64286</v>
      </c>
      <c r="H10" s="79">
        <v>79014</v>
      </c>
      <c r="I10" s="79">
        <v>85627</v>
      </c>
      <c r="J10" s="79">
        <v>84334</v>
      </c>
      <c r="K10" s="259">
        <v>88718</v>
      </c>
      <c r="L10" s="79">
        <v>89810</v>
      </c>
      <c r="M10" s="79">
        <v>87436</v>
      </c>
    </row>
    <row r="11" spans="1:13" s="58" customFormat="1" ht="20.25" customHeight="1">
      <c r="A11" s="57" t="s">
        <v>112</v>
      </c>
      <c r="B11" s="93" t="s">
        <v>108</v>
      </c>
      <c r="C11" s="77">
        <v>90610</v>
      </c>
      <c r="D11" s="77">
        <v>101190</v>
      </c>
      <c r="E11" s="77">
        <v>113018</v>
      </c>
      <c r="F11" s="77">
        <v>125378</v>
      </c>
      <c r="G11" s="77">
        <v>132802</v>
      </c>
      <c r="H11" s="77">
        <v>127760</v>
      </c>
      <c r="I11" s="77">
        <v>137289</v>
      </c>
      <c r="J11" s="77">
        <v>137918</v>
      </c>
      <c r="K11" s="256">
        <v>143693</v>
      </c>
      <c r="L11" s="77">
        <v>146218</v>
      </c>
      <c r="M11" s="77">
        <v>138507</v>
      </c>
    </row>
    <row r="12" spans="1:13" s="65" customFormat="1" ht="15" customHeight="1">
      <c r="A12" s="94"/>
      <c r="B12" s="59" t="s">
        <v>109</v>
      </c>
      <c r="C12" s="79">
        <v>53954</v>
      </c>
      <c r="D12" s="79">
        <v>60935</v>
      </c>
      <c r="E12" s="79">
        <v>67491</v>
      </c>
      <c r="F12" s="79">
        <v>70703</v>
      </c>
      <c r="G12" s="79">
        <v>73523</v>
      </c>
      <c r="H12" s="79">
        <v>72930</v>
      </c>
      <c r="I12" s="79">
        <v>76650</v>
      </c>
      <c r="J12" s="79">
        <v>76162</v>
      </c>
      <c r="K12" s="259">
        <v>80199</v>
      </c>
      <c r="L12" s="79">
        <v>79909</v>
      </c>
      <c r="M12" s="79">
        <v>74164</v>
      </c>
    </row>
    <row r="13" spans="1:13" s="65" customFormat="1" ht="15" customHeight="1">
      <c r="A13" s="94"/>
      <c r="B13" s="59" t="s">
        <v>110</v>
      </c>
      <c r="C13" s="79">
        <v>36656</v>
      </c>
      <c r="D13" s="79">
        <v>40255</v>
      </c>
      <c r="E13" s="79">
        <v>45527</v>
      </c>
      <c r="F13" s="79">
        <v>54675</v>
      </c>
      <c r="G13" s="79">
        <v>59279</v>
      </c>
      <c r="H13" s="79">
        <v>54830</v>
      </c>
      <c r="I13" s="79">
        <v>60639</v>
      </c>
      <c r="J13" s="79">
        <v>61756</v>
      </c>
      <c r="K13" s="259">
        <v>63494</v>
      </c>
      <c r="L13" s="79">
        <v>66309</v>
      </c>
      <c r="M13" s="79">
        <v>64343</v>
      </c>
    </row>
    <row r="14" spans="1:13" s="58" customFormat="1" ht="20.25" customHeight="1">
      <c r="A14" s="57" t="s">
        <v>143</v>
      </c>
      <c r="B14" s="93" t="s">
        <v>108</v>
      </c>
      <c r="C14" s="77">
        <v>90921</v>
      </c>
      <c r="D14" s="77">
        <v>93000</v>
      </c>
      <c r="E14" s="77">
        <v>96610</v>
      </c>
      <c r="F14" s="77">
        <v>103675</v>
      </c>
      <c r="G14" s="77">
        <v>103068</v>
      </c>
      <c r="H14" s="77">
        <v>103708</v>
      </c>
      <c r="I14" s="77">
        <v>104396</v>
      </c>
      <c r="J14" s="77">
        <v>98527</v>
      </c>
      <c r="K14" s="256">
        <v>129097</v>
      </c>
      <c r="L14" s="77">
        <v>126067</v>
      </c>
      <c r="M14" s="77">
        <v>122080</v>
      </c>
    </row>
    <row r="15" spans="1:13" s="65" customFormat="1" ht="15" customHeight="1">
      <c r="A15" s="94"/>
      <c r="B15" s="59" t="s">
        <v>109</v>
      </c>
      <c r="C15" s="79">
        <v>69275</v>
      </c>
      <c r="D15" s="79">
        <v>69480</v>
      </c>
      <c r="E15" s="79">
        <v>71395</v>
      </c>
      <c r="F15" s="79">
        <v>76329</v>
      </c>
      <c r="G15" s="79">
        <v>74972</v>
      </c>
      <c r="H15" s="79">
        <v>74964</v>
      </c>
      <c r="I15" s="79">
        <v>75890</v>
      </c>
      <c r="J15" s="79">
        <v>70911</v>
      </c>
      <c r="K15" s="259">
        <v>86157</v>
      </c>
      <c r="L15" s="79">
        <v>82627</v>
      </c>
      <c r="M15" s="79">
        <v>78583</v>
      </c>
    </row>
    <row r="16" spans="1:13" s="65" customFormat="1" ht="15" customHeight="1">
      <c r="A16" s="94"/>
      <c r="B16" s="59" t="s">
        <v>110</v>
      </c>
      <c r="C16" s="79">
        <v>21646</v>
      </c>
      <c r="D16" s="79">
        <v>23520</v>
      </c>
      <c r="E16" s="79">
        <v>25215</v>
      </c>
      <c r="F16" s="79">
        <v>27346</v>
      </c>
      <c r="G16" s="79">
        <v>28096</v>
      </c>
      <c r="H16" s="79">
        <v>28744</v>
      </c>
      <c r="I16" s="79">
        <v>28506</v>
      </c>
      <c r="J16" s="79">
        <v>27616</v>
      </c>
      <c r="K16" s="259">
        <v>42940</v>
      </c>
      <c r="L16" s="79">
        <v>43440</v>
      </c>
      <c r="M16" s="79">
        <v>43497</v>
      </c>
    </row>
    <row r="17" spans="1:13" s="58" customFormat="1" ht="20.25" customHeight="1">
      <c r="A17" s="57" t="s">
        <v>142</v>
      </c>
      <c r="B17" s="93" t="s">
        <v>108</v>
      </c>
      <c r="C17" s="77">
        <v>155354</v>
      </c>
      <c r="D17" s="77">
        <v>162574</v>
      </c>
      <c r="E17" s="77">
        <v>165692</v>
      </c>
      <c r="F17" s="77">
        <v>189644</v>
      </c>
      <c r="G17" s="77">
        <v>190722</v>
      </c>
      <c r="H17" s="77">
        <v>201332</v>
      </c>
      <c r="I17" s="77">
        <v>216337</v>
      </c>
      <c r="J17" s="77">
        <v>214548</v>
      </c>
      <c r="K17" s="256">
        <v>192972</v>
      </c>
      <c r="L17" s="77">
        <v>190269</v>
      </c>
      <c r="M17" s="77">
        <v>179939</v>
      </c>
    </row>
    <row r="18" spans="1:13" s="65" customFormat="1" ht="15" customHeight="1">
      <c r="A18" s="94"/>
      <c r="B18" s="59" t="s">
        <v>109</v>
      </c>
      <c r="C18" s="79">
        <v>86537</v>
      </c>
      <c r="D18" s="79">
        <v>89054</v>
      </c>
      <c r="E18" s="79">
        <v>90454</v>
      </c>
      <c r="F18" s="79">
        <v>103576</v>
      </c>
      <c r="G18" s="79">
        <v>103087</v>
      </c>
      <c r="H18" s="79">
        <v>107923</v>
      </c>
      <c r="I18" s="79">
        <v>114538</v>
      </c>
      <c r="J18" s="79">
        <v>112801</v>
      </c>
      <c r="K18" s="259">
        <v>102795</v>
      </c>
      <c r="L18" s="79">
        <v>99143</v>
      </c>
      <c r="M18" s="79">
        <v>91983</v>
      </c>
    </row>
    <row r="19" spans="1:13" s="65" customFormat="1" ht="15" customHeight="1">
      <c r="A19" s="94"/>
      <c r="B19" s="59" t="s">
        <v>110</v>
      </c>
      <c r="C19" s="79">
        <v>68817</v>
      </c>
      <c r="D19" s="79">
        <v>73520</v>
      </c>
      <c r="E19" s="79">
        <v>75238</v>
      </c>
      <c r="F19" s="79">
        <v>86068</v>
      </c>
      <c r="G19" s="79">
        <v>87635</v>
      </c>
      <c r="H19" s="79">
        <v>93409</v>
      </c>
      <c r="I19" s="79">
        <v>101799</v>
      </c>
      <c r="J19" s="79">
        <v>101747</v>
      </c>
      <c r="K19" s="259">
        <v>90177</v>
      </c>
      <c r="L19" s="79">
        <v>91126</v>
      </c>
      <c r="M19" s="79">
        <v>87956</v>
      </c>
    </row>
    <row r="20" spans="1:13" s="58" customFormat="1" ht="20.25" customHeight="1">
      <c r="A20" s="57" t="s">
        <v>113</v>
      </c>
      <c r="B20" s="93" t="s">
        <v>108</v>
      </c>
      <c r="C20" s="77">
        <v>1061640</v>
      </c>
      <c r="D20" s="77">
        <v>1067371</v>
      </c>
      <c r="E20" s="77">
        <v>1054860</v>
      </c>
      <c r="F20" s="77">
        <v>1089917</v>
      </c>
      <c r="G20" s="77">
        <v>1076106</v>
      </c>
      <c r="H20" s="77">
        <v>1106379</v>
      </c>
      <c r="I20" s="77">
        <v>1104148</v>
      </c>
      <c r="J20" s="77">
        <v>1036441</v>
      </c>
      <c r="K20" s="256">
        <v>996346</v>
      </c>
      <c r="L20" s="77">
        <v>983809</v>
      </c>
      <c r="M20" s="77">
        <v>913908</v>
      </c>
    </row>
    <row r="21" spans="1:13" s="65" customFormat="1" ht="15" customHeight="1">
      <c r="A21" s="94"/>
      <c r="B21" s="59" t="s">
        <v>109</v>
      </c>
      <c r="C21" s="79">
        <v>672512</v>
      </c>
      <c r="D21" s="79">
        <v>667637</v>
      </c>
      <c r="E21" s="79">
        <v>663179</v>
      </c>
      <c r="F21" s="79">
        <v>682740</v>
      </c>
      <c r="G21" s="79">
        <v>672862</v>
      </c>
      <c r="H21" s="79">
        <v>687990</v>
      </c>
      <c r="I21" s="79">
        <v>682193</v>
      </c>
      <c r="J21" s="79">
        <v>633832</v>
      </c>
      <c r="K21" s="259">
        <v>614951</v>
      </c>
      <c r="L21" s="79">
        <v>597291</v>
      </c>
      <c r="M21" s="79">
        <v>540359</v>
      </c>
    </row>
    <row r="22" spans="1:13" s="65" customFormat="1" ht="15" customHeight="1">
      <c r="A22" s="94"/>
      <c r="B22" s="59" t="s">
        <v>110</v>
      </c>
      <c r="C22" s="79">
        <v>389128</v>
      </c>
      <c r="D22" s="79">
        <v>399734</v>
      </c>
      <c r="E22" s="79">
        <v>391681</v>
      </c>
      <c r="F22" s="79">
        <v>407177</v>
      </c>
      <c r="G22" s="79">
        <v>403244</v>
      </c>
      <c r="H22" s="79">
        <v>418389</v>
      </c>
      <c r="I22" s="79">
        <v>421955</v>
      </c>
      <c r="J22" s="79">
        <v>402609</v>
      </c>
      <c r="K22" s="259">
        <v>381395</v>
      </c>
      <c r="L22" s="79">
        <v>386518</v>
      </c>
      <c r="M22" s="79">
        <v>373549</v>
      </c>
    </row>
    <row r="23" spans="1:13" s="58" customFormat="1" ht="20.25" customHeight="1">
      <c r="A23" s="57" t="s">
        <v>144</v>
      </c>
      <c r="B23" s="93" t="s">
        <v>108</v>
      </c>
      <c r="C23" s="77">
        <v>389147</v>
      </c>
      <c r="D23" s="77">
        <v>401824</v>
      </c>
      <c r="E23" s="77">
        <v>411660</v>
      </c>
      <c r="F23" s="77">
        <v>431519</v>
      </c>
      <c r="G23" s="77">
        <v>441105</v>
      </c>
      <c r="H23" s="77">
        <v>461143</v>
      </c>
      <c r="I23" s="77">
        <v>473507</v>
      </c>
      <c r="J23" s="77">
        <v>476574</v>
      </c>
      <c r="K23" s="256">
        <v>519961</v>
      </c>
      <c r="L23" s="77">
        <v>515113</v>
      </c>
      <c r="M23" s="77">
        <v>500004</v>
      </c>
    </row>
    <row r="24" spans="1:13" s="65" customFormat="1" ht="15" customHeight="1">
      <c r="A24" s="94"/>
      <c r="B24" s="59" t="s">
        <v>109</v>
      </c>
      <c r="C24" s="79">
        <v>157603</v>
      </c>
      <c r="D24" s="79">
        <v>160681</v>
      </c>
      <c r="E24" s="79">
        <v>162922</v>
      </c>
      <c r="F24" s="79">
        <v>168703</v>
      </c>
      <c r="G24" s="79">
        <v>175880</v>
      </c>
      <c r="H24" s="79">
        <v>181621</v>
      </c>
      <c r="I24" s="79">
        <v>187282</v>
      </c>
      <c r="J24" s="79">
        <v>188553</v>
      </c>
      <c r="K24" s="259">
        <v>215998</v>
      </c>
      <c r="L24" s="79">
        <v>213547</v>
      </c>
      <c r="M24" s="79">
        <v>209626</v>
      </c>
    </row>
    <row r="25" spans="1:13" s="65" customFormat="1" ht="15" customHeight="1">
      <c r="A25" s="94"/>
      <c r="B25" s="59" t="s">
        <v>110</v>
      </c>
      <c r="C25" s="79">
        <v>231544</v>
      </c>
      <c r="D25" s="79">
        <v>241143</v>
      </c>
      <c r="E25" s="79">
        <v>248738</v>
      </c>
      <c r="F25" s="79">
        <v>262816</v>
      </c>
      <c r="G25" s="79">
        <v>265225</v>
      </c>
      <c r="H25" s="79">
        <v>279522</v>
      </c>
      <c r="I25" s="79">
        <v>286225</v>
      </c>
      <c r="J25" s="79">
        <v>288021</v>
      </c>
      <c r="K25" s="259">
        <v>303963</v>
      </c>
      <c r="L25" s="79">
        <v>301566</v>
      </c>
      <c r="M25" s="79">
        <v>290378</v>
      </c>
    </row>
    <row r="26" spans="1:13" s="58" customFormat="1" ht="20.25" customHeight="1">
      <c r="A26" s="57" t="s">
        <v>114</v>
      </c>
      <c r="B26" s="93" t="s">
        <v>108</v>
      </c>
      <c r="C26" s="77">
        <v>320367</v>
      </c>
      <c r="D26" s="77">
        <v>325552</v>
      </c>
      <c r="E26" s="77">
        <v>338992</v>
      </c>
      <c r="F26" s="77">
        <v>367790</v>
      </c>
      <c r="G26" s="77">
        <v>367760</v>
      </c>
      <c r="H26" s="77">
        <v>376881</v>
      </c>
      <c r="I26" s="77">
        <v>372349</v>
      </c>
      <c r="J26" s="77">
        <v>325206</v>
      </c>
      <c r="K26" s="256">
        <v>311659</v>
      </c>
      <c r="L26" s="77">
        <v>291302</v>
      </c>
      <c r="M26" s="77">
        <v>263897</v>
      </c>
    </row>
    <row r="27" spans="1:13" s="65" customFormat="1" ht="15" customHeight="1">
      <c r="A27" s="94"/>
      <c r="B27" s="59" t="s">
        <v>109</v>
      </c>
      <c r="C27" s="79">
        <v>158538</v>
      </c>
      <c r="D27" s="79">
        <v>156095</v>
      </c>
      <c r="E27" s="79">
        <v>162376</v>
      </c>
      <c r="F27" s="79">
        <v>172979</v>
      </c>
      <c r="G27" s="79">
        <v>169807</v>
      </c>
      <c r="H27" s="79">
        <v>174909</v>
      </c>
      <c r="I27" s="79">
        <v>167954</v>
      </c>
      <c r="J27" s="79">
        <v>144553</v>
      </c>
      <c r="K27" s="259">
        <v>139247</v>
      </c>
      <c r="L27" s="79">
        <v>131818</v>
      </c>
      <c r="M27" s="79">
        <v>111867</v>
      </c>
    </row>
    <row r="28" spans="1:13" s="65" customFormat="1" ht="15" customHeight="1">
      <c r="A28" s="94"/>
      <c r="B28" s="59" t="s">
        <v>110</v>
      </c>
      <c r="C28" s="79">
        <v>161829</v>
      </c>
      <c r="D28" s="79">
        <v>169457</v>
      </c>
      <c r="E28" s="79">
        <v>176616</v>
      </c>
      <c r="F28" s="79">
        <v>194811</v>
      </c>
      <c r="G28" s="79">
        <v>197953</v>
      </c>
      <c r="H28" s="79">
        <v>201972</v>
      </c>
      <c r="I28" s="79">
        <v>204395</v>
      </c>
      <c r="J28" s="79">
        <v>180653</v>
      </c>
      <c r="K28" s="259">
        <v>172412</v>
      </c>
      <c r="L28" s="79">
        <v>159484</v>
      </c>
      <c r="M28" s="79">
        <v>152030</v>
      </c>
    </row>
    <row r="29" spans="1:13" s="58" customFormat="1" ht="20.25" customHeight="1">
      <c r="A29" s="57" t="s">
        <v>115</v>
      </c>
      <c r="B29" s="93" t="s">
        <v>108</v>
      </c>
      <c r="C29" s="77">
        <v>156480</v>
      </c>
      <c r="D29" s="77">
        <v>143842</v>
      </c>
      <c r="E29" s="77">
        <v>134542</v>
      </c>
      <c r="F29" s="77">
        <v>133613</v>
      </c>
      <c r="G29" s="77">
        <v>127546</v>
      </c>
      <c r="H29" s="77">
        <v>127147</v>
      </c>
      <c r="I29" s="77">
        <v>124124</v>
      </c>
      <c r="J29" s="77">
        <v>114365</v>
      </c>
      <c r="K29" s="256">
        <v>101233</v>
      </c>
      <c r="L29" s="77">
        <v>98000</v>
      </c>
      <c r="M29" s="77">
        <v>73254</v>
      </c>
    </row>
    <row r="30" spans="1:13" s="65" customFormat="1" ht="15" customHeight="1">
      <c r="A30" s="94"/>
      <c r="B30" s="59" t="s">
        <v>109</v>
      </c>
      <c r="C30" s="79">
        <v>75169</v>
      </c>
      <c r="D30" s="79">
        <v>69643</v>
      </c>
      <c r="E30" s="79">
        <v>65916</v>
      </c>
      <c r="F30" s="79">
        <v>65718</v>
      </c>
      <c r="G30" s="79">
        <v>61912</v>
      </c>
      <c r="H30" s="79">
        <v>61510</v>
      </c>
      <c r="I30" s="79">
        <v>60199</v>
      </c>
      <c r="J30" s="79">
        <v>55220</v>
      </c>
      <c r="K30" s="259">
        <v>49605</v>
      </c>
      <c r="L30" s="79">
        <v>47643</v>
      </c>
      <c r="M30" s="79">
        <v>35489</v>
      </c>
    </row>
    <row r="31" spans="1:13" s="65" customFormat="1" ht="15" customHeight="1">
      <c r="A31" s="94"/>
      <c r="B31" s="59" t="s">
        <v>110</v>
      </c>
      <c r="C31" s="79">
        <v>81311</v>
      </c>
      <c r="D31" s="79">
        <v>74199</v>
      </c>
      <c r="E31" s="79">
        <v>68626</v>
      </c>
      <c r="F31" s="79">
        <v>67895</v>
      </c>
      <c r="G31" s="79">
        <v>65634</v>
      </c>
      <c r="H31" s="79">
        <v>65637</v>
      </c>
      <c r="I31" s="79">
        <v>63925</v>
      </c>
      <c r="J31" s="79">
        <v>59145</v>
      </c>
      <c r="K31" s="259">
        <v>51628</v>
      </c>
      <c r="L31" s="79">
        <v>50357</v>
      </c>
      <c r="M31" s="79">
        <v>37765</v>
      </c>
    </row>
    <row r="32" spans="1:13" s="58" customFormat="1" ht="20.25" customHeight="1">
      <c r="A32" s="57" t="s">
        <v>39</v>
      </c>
      <c r="B32" s="93" t="s">
        <v>108</v>
      </c>
      <c r="C32" s="77">
        <v>69307</v>
      </c>
      <c r="D32" s="77">
        <v>71427</v>
      </c>
      <c r="E32" s="77">
        <v>105701</v>
      </c>
      <c r="F32" s="77">
        <v>143330</v>
      </c>
      <c r="G32" s="77">
        <v>159477</v>
      </c>
      <c r="H32" s="77">
        <v>157805</v>
      </c>
      <c r="I32" s="77">
        <v>164154</v>
      </c>
      <c r="J32" s="77">
        <v>161313</v>
      </c>
      <c r="K32" s="256">
        <v>0</v>
      </c>
      <c r="L32" s="77">
        <v>0</v>
      </c>
      <c r="M32" s="77">
        <v>0</v>
      </c>
    </row>
    <row r="33" spans="1:13" s="65" customFormat="1" ht="15" customHeight="1">
      <c r="A33" s="94"/>
      <c r="B33" s="59" t="s">
        <v>109</v>
      </c>
      <c r="C33" s="79">
        <v>43601</v>
      </c>
      <c r="D33" s="79">
        <v>46421</v>
      </c>
      <c r="E33" s="79">
        <v>64867</v>
      </c>
      <c r="F33" s="79">
        <v>87842</v>
      </c>
      <c r="G33" s="79">
        <v>94555</v>
      </c>
      <c r="H33" s="79">
        <v>95802</v>
      </c>
      <c r="I33" s="79">
        <v>99675</v>
      </c>
      <c r="J33" s="79">
        <v>102609</v>
      </c>
      <c r="K33" s="259">
        <v>0</v>
      </c>
      <c r="L33" s="79">
        <v>0</v>
      </c>
      <c r="M33" s="79">
        <v>0</v>
      </c>
    </row>
    <row r="34" spans="1:13" s="65" customFormat="1" ht="15" customHeight="1">
      <c r="A34" s="183"/>
      <c r="B34" s="183" t="s">
        <v>110</v>
      </c>
      <c r="C34" s="85">
        <v>25706</v>
      </c>
      <c r="D34" s="85">
        <v>25006</v>
      </c>
      <c r="E34" s="85">
        <v>40834</v>
      </c>
      <c r="F34" s="85">
        <v>55488</v>
      </c>
      <c r="G34" s="85">
        <v>64922</v>
      </c>
      <c r="H34" s="85">
        <v>62003</v>
      </c>
      <c r="I34" s="85">
        <v>64479</v>
      </c>
      <c r="J34" s="85">
        <v>58704</v>
      </c>
      <c r="K34" s="260">
        <v>0</v>
      </c>
      <c r="L34" s="85">
        <v>0</v>
      </c>
      <c r="M34" s="85">
        <v>0</v>
      </c>
    </row>
    <row r="35" spans="1:13" ht="15" customHeight="1">
      <c r="A35" s="29" t="s">
        <v>283</v>
      </c>
      <c r="B35" s="161"/>
      <c r="C35" s="79"/>
      <c r="D35" s="79"/>
      <c r="E35" s="79"/>
      <c r="F35" s="79"/>
      <c r="G35" s="79"/>
      <c r="H35" s="79"/>
      <c r="I35" s="79"/>
      <c r="J35" s="77"/>
      <c r="K35" s="77"/>
      <c r="L35" s="77"/>
    </row>
    <row r="49" spans="2:2" ht="17.25" customHeight="1">
      <c r="B49" s="74"/>
    </row>
  </sheetData>
  <mergeCells count="1">
    <mergeCell ref="A1:M1"/>
  </mergeCells>
  <phoneticPr fontId="15" type="noConversion"/>
  <conditionalFormatting sqref="A1:XFD1048576">
    <cfRule type="cellIs" dxfId="20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lha2" enableFormatConditionsCalculation="0">
    <tabColor indexed="24"/>
  </sheetPr>
  <dimension ref="A1:H38"/>
  <sheetViews>
    <sheetView workbookViewId="0">
      <selection sqref="A1:G1"/>
    </sheetView>
  </sheetViews>
  <sheetFormatPr defaultRowHeight="11.25"/>
  <cols>
    <col min="1" max="1" width="2" style="4" customWidth="1"/>
    <col min="2" max="2" width="35" style="4" customWidth="1"/>
    <col min="3" max="7" width="7.140625" style="16" customWidth="1"/>
    <col min="8" max="16384" width="9.140625" style="4"/>
  </cols>
  <sheetData>
    <row r="1" spans="1:8" s="3" customFormat="1" ht="28.5" customHeight="1">
      <c r="A1" s="422" t="s">
        <v>213</v>
      </c>
      <c r="B1" s="422"/>
      <c r="C1" s="422"/>
      <c r="D1" s="422"/>
      <c r="E1" s="422"/>
      <c r="F1" s="422"/>
      <c r="G1" s="422"/>
    </row>
    <row r="2" spans="1:8" ht="15" customHeight="1">
      <c r="A2" s="5"/>
      <c r="B2" s="5"/>
      <c r="C2" s="5"/>
      <c r="D2" s="5"/>
      <c r="E2" s="5"/>
      <c r="F2" s="5"/>
      <c r="G2" s="5"/>
    </row>
    <row r="3" spans="1:8" ht="15" customHeight="1">
      <c r="A3" s="42" t="s">
        <v>70</v>
      </c>
      <c r="B3" s="29"/>
      <c r="C3" s="44"/>
      <c r="D3" s="43"/>
      <c r="E3" s="43"/>
      <c r="F3" s="43"/>
      <c r="G3" s="44"/>
    </row>
    <row r="4" spans="1:8" ht="28.5" customHeight="1" thickBot="1">
      <c r="A4" s="164" t="s">
        <v>181</v>
      </c>
      <c r="B4" s="46"/>
      <c r="C4" s="7">
        <v>2002</v>
      </c>
      <c r="D4" s="7">
        <v>2003</v>
      </c>
      <c r="E4" s="7">
        <v>2004</v>
      </c>
      <c r="F4" s="7">
        <v>2005</v>
      </c>
      <c r="G4" s="7">
        <v>2006</v>
      </c>
    </row>
    <row r="5" spans="1:8" ht="20.25" customHeight="1" thickTop="1">
      <c r="A5" s="423" t="s">
        <v>71</v>
      </c>
      <c r="B5" s="423"/>
      <c r="C5" s="410">
        <v>288678</v>
      </c>
      <c r="D5" s="411">
        <v>294949</v>
      </c>
      <c r="E5" s="411">
        <v>300850</v>
      </c>
      <c r="F5" s="411">
        <v>328230</v>
      </c>
      <c r="G5" s="410">
        <v>330967</v>
      </c>
    </row>
    <row r="6" spans="1:8" ht="20.25" customHeight="1">
      <c r="A6" s="8" t="s">
        <v>72</v>
      </c>
      <c r="B6" s="48" t="s">
        <v>73</v>
      </c>
      <c r="C6" s="410">
        <v>10053</v>
      </c>
      <c r="D6" s="411">
        <v>9977</v>
      </c>
      <c r="E6" s="411">
        <v>10412</v>
      </c>
      <c r="F6" s="411">
        <v>17156</v>
      </c>
      <c r="G6" s="410">
        <v>15879</v>
      </c>
    </row>
    <row r="7" spans="1:8" ht="15" customHeight="1">
      <c r="A7" s="8" t="s">
        <v>74</v>
      </c>
      <c r="B7" s="48" t="s">
        <v>75</v>
      </c>
      <c r="C7" s="410">
        <v>302</v>
      </c>
      <c r="D7" s="411">
        <v>399</v>
      </c>
      <c r="E7" s="411">
        <v>393</v>
      </c>
      <c r="F7" s="411">
        <v>939</v>
      </c>
      <c r="G7" s="410">
        <v>1046</v>
      </c>
    </row>
    <row r="8" spans="1:8" ht="15" customHeight="1">
      <c r="A8" s="8" t="s">
        <v>76</v>
      </c>
      <c r="B8" s="48" t="s">
        <v>195</v>
      </c>
      <c r="C8" s="410">
        <v>1000</v>
      </c>
      <c r="D8" s="411">
        <v>940</v>
      </c>
      <c r="E8" s="411">
        <v>938</v>
      </c>
      <c r="F8" s="411">
        <v>954</v>
      </c>
      <c r="G8" s="410">
        <v>918</v>
      </c>
    </row>
    <row r="9" spans="1:8" ht="15" customHeight="1">
      <c r="A9" s="8" t="s">
        <v>77</v>
      </c>
      <c r="B9" s="48" t="s">
        <v>78</v>
      </c>
      <c r="C9" s="410">
        <v>45267</v>
      </c>
      <c r="D9" s="411">
        <v>45278</v>
      </c>
      <c r="E9" s="411">
        <v>44626</v>
      </c>
      <c r="F9" s="411">
        <v>45772</v>
      </c>
      <c r="G9" s="410">
        <v>44907</v>
      </c>
      <c r="H9" s="409"/>
    </row>
    <row r="10" spans="1:8" ht="20.25" customHeight="1">
      <c r="A10" s="49" t="s">
        <v>79</v>
      </c>
      <c r="B10" s="20" t="s">
        <v>80</v>
      </c>
      <c r="C10" s="412">
        <v>5240</v>
      </c>
      <c r="D10" s="412">
        <v>5469</v>
      </c>
      <c r="E10" s="412">
        <v>5627</v>
      </c>
      <c r="F10" s="412">
        <v>5914</v>
      </c>
      <c r="G10" s="413">
        <v>6007</v>
      </c>
    </row>
    <row r="11" spans="1:8" ht="15" customHeight="1">
      <c r="A11" s="49" t="s">
        <v>79</v>
      </c>
      <c r="B11" s="51" t="s">
        <v>81</v>
      </c>
      <c r="C11" s="412">
        <v>9058</v>
      </c>
      <c r="D11" s="412">
        <v>8946</v>
      </c>
      <c r="E11" s="412">
        <v>8674</v>
      </c>
      <c r="F11" s="412">
        <v>8625</v>
      </c>
      <c r="G11" s="413">
        <v>8231</v>
      </c>
    </row>
    <row r="12" spans="1:8" ht="15" customHeight="1">
      <c r="A12" s="49" t="s">
        <v>79</v>
      </c>
      <c r="B12" s="51" t="s">
        <v>82</v>
      </c>
      <c r="C12" s="412">
        <v>2098</v>
      </c>
      <c r="D12" s="412">
        <v>2034</v>
      </c>
      <c r="E12" s="412">
        <v>1993</v>
      </c>
      <c r="F12" s="412">
        <v>2046</v>
      </c>
      <c r="G12" s="413">
        <v>2000</v>
      </c>
    </row>
    <row r="13" spans="1:8" ht="15" customHeight="1">
      <c r="A13" s="49" t="s">
        <v>79</v>
      </c>
      <c r="B13" s="51" t="s">
        <v>83</v>
      </c>
      <c r="C13" s="412">
        <v>4780</v>
      </c>
      <c r="D13" s="412">
        <v>4531</v>
      </c>
      <c r="E13" s="412">
        <v>4238</v>
      </c>
      <c r="F13" s="412">
        <v>4354</v>
      </c>
      <c r="G13" s="413">
        <v>4179</v>
      </c>
    </row>
    <row r="14" spans="1:8" ht="15" customHeight="1">
      <c r="A14" s="49" t="s">
        <v>79</v>
      </c>
      <c r="B14" s="51" t="s">
        <v>134</v>
      </c>
      <c r="C14" s="412">
        <v>3016</v>
      </c>
      <c r="D14" s="412">
        <v>3030</v>
      </c>
      <c r="E14" s="412">
        <v>3007</v>
      </c>
      <c r="F14" s="412">
        <v>3131</v>
      </c>
      <c r="G14" s="413">
        <v>3128</v>
      </c>
    </row>
    <row r="15" spans="1:8" ht="15" customHeight="1">
      <c r="A15" s="49" t="s">
        <v>79</v>
      </c>
      <c r="B15" s="51" t="s">
        <v>135</v>
      </c>
      <c r="C15" s="412">
        <v>0</v>
      </c>
      <c r="D15" s="412" t="s">
        <v>84</v>
      </c>
      <c r="E15" s="412">
        <v>5</v>
      </c>
      <c r="F15" s="412">
        <v>7</v>
      </c>
      <c r="G15" s="413">
        <v>7</v>
      </c>
    </row>
    <row r="16" spans="1:8" ht="15" customHeight="1">
      <c r="A16" s="49" t="s">
        <v>79</v>
      </c>
      <c r="B16" s="51" t="s">
        <v>136</v>
      </c>
      <c r="C16" s="412">
        <v>705</v>
      </c>
      <c r="D16" s="412">
        <v>693</v>
      </c>
      <c r="E16" s="412">
        <v>720</v>
      </c>
      <c r="F16" s="412">
        <v>747</v>
      </c>
      <c r="G16" s="413">
        <v>736</v>
      </c>
    </row>
    <row r="17" spans="1:7" ht="15" customHeight="1">
      <c r="A17" s="49" t="s">
        <v>79</v>
      </c>
      <c r="B17" s="51" t="s">
        <v>85</v>
      </c>
      <c r="C17" s="412">
        <v>809</v>
      </c>
      <c r="D17" s="412">
        <v>835</v>
      </c>
      <c r="E17" s="412">
        <v>813</v>
      </c>
      <c r="F17" s="412">
        <v>831</v>
      </c>
      <c r="G17" s="413">
        <v>829</v>
      </c>
    </row>
    <row r="18" spans="1:7" ht="15" customHeight="1">
      <c r="A18" s="49" t="s">
        <v>79</v>
      </c>
      <c r="B18" s="51" t="s">
        <v>137</v>
      </c>
      <c r="C18" s="412">
        <v>3349</v>
      </c>
      <c r="D18" s="412">
        <v>3278</v>
      </c>
      <c r="E18" s="412">
        <v>3232</v>
      </c>
      <c r="F18" s="412">
        <v>3303</v>
      </c>
      <c r="G18" s="413">
        <v>3166</v>
      </c>
    </row>
    <row r="19" spans="1:7" ht="15" customHeight="1">
      <c r="A19" s="49" t="s">
        <v>79</v>
      </c>
      <c r="B19" s="51" t="s">
        <v>138</v>
      </c>
      <c r="C19" s="412">
        <v>7670</v>
      </c>
      <c r="D19" s="412">
        <v>7531</v>
      </c>
      <c r="E19" s="412">
        <v>7411</v>
      </c>
      <c r="F19" s="412">
        <v>7670</v>
      </c>
      <c r="G19" s="413">
        <v>7543</v>
      </c>
    </row>
    <row r="20" spans="1:7" ht="15" customHeight="1">
      <c r="A20" s="49" t="s">
        <v>79</v>
      </c>
      <c r="B20" s="51" t="s">
        <v>86</v>
      </c>
      <c r="C20" s="412">
        <v>2005</v>
      </c>
      <c r="D20" s="412">
        <v>2076</v>
      </c>
      <c r="E20" s="412">
        <v>2120</v>
      </c>
      <c r="F20" s="412">
        <v>2174</v>
      </c>
      <c r="G20" s="413">
        <v>2197</v>
      </c>
    </row>
    <row r="21" spans="1:7" ht="15" customHeight="1">
      <c r="A21" s="49" t="s">
        <v>79</v>
      </c>
      <c r="B21" s="51" t="s">
        <v>196</v>
      </c>
      <c r="C21" s="412">
        <v>1038</v>
      </c>
      <c r="D21" s="412">
        <v>1086</v>
      </c>
      <c r="E21" s="412">
        <v>1073</v>
      </c>
      <c r="F21" s="412">
        <v>1114</v>
      </c>
      <c r="G21" s="413">
        <v>1136</v>
      </c>
    </row>
    <row r="22" spans="1:7" ht="15" customHeight="1">
      <c r="A22" s="49" t="s">
        <v>79</v>
      </c>
      <c r="B22" s="51" t="s">
        <v>87</v>
      </c>
      <c r="C22" s="412">
        <v>529</v>
      </c>
      <c r="D22" s="412">
        <v>566</v>
      </c>
      <c r="E22" s="412">
        <v>595</v>
      </c>
      <c r="F22" s="412">
        <v>614</v>
      </c>
      <c r="G22" s="413">
        <v>621</v>
      </c>
    </row>
    <row r="23" spans="1:7" ht="15" customHeight="1">
      <c r="A23" s="49" t="s">
        <v>79</v>
      </c>
      <c r="B23" s="51" t="s">
        <v>88</v>
      </c>
      <c r="C23" s="412">
        <v>4970</v>
      </c>
      <c r="D23" s="412">
        <v>5203</v>
      </c>
      <c r="E23" s="412">
        <v>5118</v>
      </c>
      <c r="F23" s="412">
        <v>5242</v>
      </c>
      <c r="G23" s="413">
        <v>5127</v>
      </c>
    </row>
    <row r="24" spans="1:7" ht="20.25" customHeight="1">
      <c r="A24" s="8" t="s">
        <v>89</v>
      </c>
      <c r="B24" s="48" t="s">
        <v>197</v>
      </c>
      <c r="C24" s="410">
        <v>112</v>
      </c>
      <c r="D24" s="411">
        <v>122</v>
      </c>
      <c r="E24" s="411">
        <v>135</v>
      </c>
      <c r="F24" s="411">
        <v>170</v>
      </c>
      <c r="G24" s="410">
        <v>190</v>
      </c>
    </row>
    <row r="25" spans="1:7" ht="15" customHeight="1">
      <c r="A25" s="8" t="s">
        <v>90</v>
      </c>
      <c r="B25" s="48" t="s">
        <v>91</v>
      </c>
      <c r="C25" s="410">
        <v>44592</v>
      </c>
      <c r="D25" s="411">
        <v>44195</v>
      </c>
      <c r="E25" s="411">
        <v>43974</v>
      </c>
      <c r="F25" s="411">
        <v>46089</v>
      </c>
      <c r="G25" s="410">
        <v>45679</v>
      </c>
    </row>
    <row r="26" spans="1:7" ht="15" customHeight="1">
      <c r="A26" s="8" t="s">
        <v>92</v>
      </c>
      <c r="B26" s="48" t="s">
        <v>139</v>
      </c>
      <c r="C26" s="410">
        <v>87780</v>
      </c>
      <c r="D26" s="411">
        <v>89368</v>
      </c>
      <c r="E26" s="411">
        <v>90829</v>
      </c>
      <c r="F26" s="411">
        <v>95017</v>
      </c>
      <c r="G26" s="410">
        <v>95451</v>
      </c>
    </row>
    <row r="27" spans="1:7" ht="15" customHeight="1">
      <c r="A27" s="8" t="s">
        <v>93</v>
      </c>
      <c r="B27" s="48" t="s">
        <v>94</v>
      </c>
      <c r="C27" s="410">
        <v>31945</v>
      </c>
      <c r="D27" s="411">
        <v>32757</v>
      </c>
      <c r="E27" s="411">
        <v>33335</v>
      </c>
      <c r="F27" s="411">
        <v>35684</v>
      </c>
      <c r="G27" s="410">
        <v>36112</v>
      </c>
    </row>
    <row r="28" spans="1:7" ht="15" customHeight="1">
      <c r="A28" s="8" t="s">
        <v>95</v>
      </c>
      <c r="B28" s="48" t="s">
        <v>96</v>
      </c>
      <c r="C28" s="410">
        <v>12073</v>
      </c>
      <c r="D28" s="411">
        <v>12786</v>
      </c>
      <c r="E28" s="411">
        <v>13141</v>
      </c>
      <c r="F28" s="411">
        <v>13904</v>
      </c>
      <c r="G28" s="410">
        <v>14275</v>
      </c>
    </row>
    <row r="29" spans="1:7" ht="15" customHeight="1">
      <c r="A29" s="8" t="s">
        <v>97</v>
      </c>
      <c r="B29" s="48" t="s">
        <v>287</v>
      </c>
      <c r="C29" s="410">
        <v>1773</v>
      </c>
      <c r="D29" s="411">
        <v>1878</v>
      </c>
      <c r="E29" s="411">
        <v>1969</v>
      </c>
      <c r="F29" s="411">
        <v>2138</v>
      </c>
      <c r="G29" s="410">
        <v>2240</v>
      </c>
    </row>
    <row r="30" spans="1:7" s="30" customFormat="1" ht="15" customHeight="1">
      <c r="A30" s="8" t="s">
        <v>98</v>
      </c>
      <c r="B30" s="48" t="s">
        <v>271</v>
      </c>
      <c r="C30" s="410">
        <v>27924</v>
      </c>
      <c r="D30" s="411">
        <v>29399</v>
      </c>
      <c r="E30" s="411">
        <v>31565</v>
      </c>
      <c r="F30" s="411">
        <v>35137</v>
      </c>
      <c r="G30" s="410">
        <v>37649</v>
      </c>
    </row>
    <row r="31" spans="1:7" ht="15" customHeight="1">
      <c r="A31" s="8" t="s">
        <v>99</v>
      </c>
      <c r="B31" s="48" t="s">
        <v>141</v>
      </c>
      <c r="C31" s="410">
        <v>323</v>
      </c>
      <c r="D31" s="411">
        <v>329</v>
      </c>
      <c r="E31" s="411">
        <v>420</v>
      </c>
      <c r="F31" s="411">
        <v>1721</v>
      </c>
      <c r="G31" s="410">
        <v>1522</v>
      </c>
    </row>
    <row r="32" spans="1:7" ht="15" customHeight="1">
      <c r="A32" s="8" t="s">
        <v>100</v>
      </c>
      <c r="B32" s="48" t="s">
        <v>101</v>
      </c>
      <c r="C32" s="410">
        <v>3092</v>
      </c>
      <c r="D32" s="411">
        <v>3138</v>
      </c>
      <c r="E32" s="411">
        <v>3194</v>
      </c>
      <c r="F32" s="411">
        <v>4260</v>
      </c>
      <c r="G32" s="410">
        <v>4480</v>
      </c>
    </row>
    <row r="33" spans="1:7" ht="15" customHeight="1">
      <c r="A33" s="8" t="s">
        <v>102</v>
      </c>
      <c r="B33" s="48" t="s">
        <v>198</v>
      </c>
      <c r="C33" s="410">
        <v>10278</v>
      </c>
      <c r="D33" s="411">
        <v>10914</v>
      </c>
      <c r="E33" s="411">
        <v>11525</v>
      </c>
      <c r="F33" s="411">
        <v>13029</v>
      </c>
      <c r="G33" s="410">
        <v>13530</v>
      </c>
    </row>
    <row r="34" spans="1:7" ht="15" customHeight="1">
      <c r="A34" s="8" t="s">
        <v>103</v>
      </c>
      <c r="B34" s="48" t="s">
        <v>199</v>
      </c>
      <c r="C34" s="410">
        <v>12163</v>
      </c>
      <c r="D34" s="411">
        <v>13466</v>
      </c>
      <c r="E34" s="411">
        <v>14391</v>
      </c>
      <c r="F34" s="411">
        <v>16257</v>
      </c>
      <c r="G34" s="410">
        <v>17085</v>
      </c>
    </row>
    <row r="35" spans="1:7" ht="15" customHeight="1">
      <c r="A35" s="52" t="s">
        <v>104</v>
      </c>
      <c r="B35" s="53" t="s">
        <v>281</v>
      </c>
      <c r="C35" s="414">
        <v>1</v>
      </c>
      <c r="D35" s="415">
        <v>3</v>
      </c>
      <c r="E35" s="415">
        <v>3</v>
      </c>
      <c r="F35" s="415">
        <v>3</v>
      </c>
      <c r="G35" s="414">
        <v>4</v>
      </c>
    </row>
    <row r="36" spans="1:7" ht="15" customHeight="1">
      <c r="A36" s="29" t="s">
        <v>283</v>
      </c>
      <c r="B36" s="15"/>
      <c r="C36" s="6"/>
      <c r="D36" s="408"/>
      <c r="E36" s="6"/>
      <c r="F36" s="6"/>
      <c r="G36" s="6"/>
    </row>
    <row r="37" spans="1:7" ht="15" customHeight="1">
      <c r="B37" s="184" t="s">
        <v>190</v>
      </c>
      <c r="C37" s="184"/>
      <c r="D37" s="184"/>
      <c r="E37" s="184"/>
      <c r="F37" s="184"/>
      <c r="G37" s="184"/>
    </row>
    <row r="38" spans="1:7" ht="15" customHeight="1">
      <c r="B38" s="185"/>
    </row>
  </sheetData>
  <mergeCells count="2">
    <mergeCell ref="A1:G1"/>
    <mergeCell ref="A5:B5"/>
  </mergeCells>
  <phoneticPr fontId="15" type="noConversion"/>
  <conditionalFormatting sqref="C5:G35">
    <cfRule type="cellIs" dxfId="9" priority="1" operator="equal">
      <formula>0</formula>
    </cfRule>
    <cfRule type="containsText" priority="2" operator="containsText" text="0">
      <formula>NOT(ISERROR(SEARCH("0",C5)))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3A8D597C-5C63-4C5F-92B6-8C1F980A8C21}">
            <xm:f>NOT(ISERROR(SEARCH("-",H16)))</xm:f>
            <xm:f>"-"</xm:f>
            <x14:dxf>
              <numFmt numFmtId="171" formatCode="###0;###0;\-"/>
            </x14:dxf>
          </x14:cfRule>
          <xm:sqref>H16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sheetPr codeName="Folha20" enableFormatConditionsCalculation="0">
    <tabColor indexed="25"/>
  </sheetPr>
  <dimension ref="A1:M13"/>
  <sheetViews>
    <sheetView workbookViewId="0">
      <selection sqref="A1:L1"/>
    </sheetView>
  </sheetViews>
  <sheetFormatPr defaultRowHeight="17.25" customHeight="1"/>
  <cols>
    <col min="1" max="1" width="27.85546875" style="65" customWidth="1"/>
    <col min="2" max="4" width="6.5703125" style="65" bestFit="1" customWidth="1"/>
    <col min="5" max="7" width="6.28515625" style="65" bestFit="1" customWidth="1"/>
    <col min="8" max="8" width="6.5703125" style="65" bestFit="1" customWidth="1"/>
    <col min="9" max="11" width="6.28515625" style="65" bestFit="1" customWidth="1"/>
    <col min="12" max="12" width="6.28515625" style="191" bestFit="1" customWidth="1"/>
    <col min="13" max="16384" width="9.140625" style="65"/>
  </cols>
  <sheetData>
    <row r="1" spans="1:13" s="56" customFormat="1" ht="28.5" customHeight="1">
      <c r="A1" s="432" t="s">
        <v>179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</row>
    <row r="2" spans="1:13" s="58" customFormat="1" ht="15" customHeight="1">
      <c r="A2" s="313"/>
      <c r="B2" s="436"/>
      <c r="C2" s="436"/>
      <c r="D2" s="436"/>
      <c r="E2" s="436"/>
      <c r="F2" s="436"/>
      <c r="G2" s="313"/>
      <c r="H2" s="313"/>
      <c r="I2" s="313"/>
      <c r="J2" s="313"/>
      <c r="K2" s="313"/>
      <c r="L2" s="313"/>
    </row>
    <row r="3" spans="1:13" s="58" customFormat="1" ht="15" customHeight="1">
      <c r="A3" s="313" t="s">
        <v>40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</row>
    <row r="4" spans="1:13" s="62" customFormat="1" ht="28.5" customHeight="1" thickBot="1">
      <c r="A4" s="315"/>
      <c r="B4" s="315">
        <v>2002</v>
      </c>
      <c r="C4" s="315">
        <v>2003</v>
      </c>
      <c r="D4" s="315">
        <v>2004</v>
      </c>
      <c r="E4" s="315">
        <v>2005</v>
      </c>
      <c r="F4" s="315">
        <v>2006</v>
      </c>
      <c r="G4" s="315">
        <v>2007</v>
      </c>
      <c r="H4" s="315">
        <v>2008</v>
      </c>
      <c r="I4" s="315">
        <v>2009</v>
      </c>
      <c r="J4" s="323">
        <v>2010</v>
      </c>
      <c r="K4" s="315">
        <v>2011</v>
      </c>
      <c r="L4" s="315">
        <v>2012</v>
      </c>
    </row>
    <row r="5" spans="1:13" s="58" customFormat="1" ht="16.5" customHeight="1" thickTop="1">
      <c r="A5" s="292" t="s">
        <v>292</v>
      </c>
      <c r="B5" s="262">
        <v>2036303</v>
      </c>
      <c r="C5" s="262">
        <v>2048568</v>
      </c>
      <c r="D5" s="262">
        <v>2050770</v>
      </c>
      <c r="E5" s="262">
        <v>2144996</v>
      </c>
      <c r="F5" s="262">
        <v>2138323</v>
      </c>
      <c r="G5" s="262">
        <v>2212496</v>
      </c>
      <c r="H5" s="262">
        <v>2245485</v>
      </c>
      <c r="I5" s="262">
        <v>2122553</v>
      </c>
      <c r="J5" s="264">
        <v>2035142</v>
      </c>
      <c r="K5" s="262">
        <v>1979526</v>
      </c>
      <c r="L5" s="262">
        <v>1775773</v>
      </c>
      <c r="M5" s="193"/>
    </row>
    <row r="6" spans="1:13" s="58" customFormat="1" ht="16.5" customHeight="1">
      <c r="A6" s="292" t="s">
        <v>293</v>
      </c>
      <c r="B6" s="262">
        <v>91691</v>
      </c>
      <c r="C6" s="262">
        <v>90467</v>
      </c>
      <c r="D6" s="262">
        <v>85252</v>
      </c>
      <c r="E6" s="262">
        <v>84076</v>
      </c>
      <c r="F6" s="262">
        <v>85893</v>
      </c>
      <c r="G6" s="262">
        <v>87612</v>
      </c>
      <c r="H6" s="262">
        <v>87034</v>
      </c>
      <c r="I6" s="262">
        <v>86886</v>
      </c>
      <c r="J6" s="264">
        <v>92357</v>
      </c>
      <c r="K6" s="262">
        <v>92459</v>
      </c>
      <c r="L6" s="262">
        <v>97097</v>
      </c>
    </row>
    <row r="7" spans="1:13" s="58" customFormat="1" ht="16.5" customHeight="1">
      <c r="A7" s="313" t="s">
        <v>106</v>
      </c>
      <c r="B7" s="262">
        <v>121321</v>
      </c>
      <c r="C7" s="262">
        <v>155620</v>
      </c>
      <c r="D7" s="262">
        <v>158061</v>
      </c>
      <c r="E7" s="262">
        <v>169596</v>
      </c>
      <c r="F7" s="262">
        <v>172339</v>
      </c>
      <c r="G7" s="262">
        <v>182056</v>
      </c>
      <c r="H7" s="262">
        <v>195353</v>
      </c>
      <c r="I7" s="262">
        <v>193587</v>
      </c>
      <c r="J7" s="264">
        <v>172176</v>
      </c>
      <c r="K7" s="262">
        <v>173093</v>
      </c>
      <c r="L7" s="262">
        <v>186893</v>
      </c>
    </row>
    <row r="8" spans="1:13" s="58" customFormat="1" ht="16.5" customHeight="1">
      <c r="A8" s="380" t="s">
        <v>107</v>
      </c>
      <c r="B8" s="263">
        <v>88830</v>
      </c>
      <c r="C8" s="263">
        <v>84050</v>
      </c>
      <c r="D8" s="263">
        <v>97756</v>
      </c>
      <c r="E8" s="263">
        <v>92791</v>
      </c>
      <c r="F8" s="263">
        <v>86701</v>
      </c>
      <c r="G8" s="263">
        <v>89345</v>
      </c>
      <c r="H8" s="263">
        <v>91209</v>
      </c>
      <c r="I8" s="263">
        <v>93784</v>
      </c>
      <c r="J8" s="265">
        <v>92554</v>
      </c>
      <c r="K8" s="263">
        <v>89124</v>
      </c>
      <c r="L8" s="263">
        <v>82486</v>
      </c>
    </row>
    <row r="9" spans="1:13" ht="15" customHeight="1">
      <c r="A9" s="434" t="s">
        <v>283</v>
      </c>
      <c r="B9" s="435"/>
      <c r="C9" s="435"/>
      <c r="D9" s="435"/>
      <c r="E9" s="435"/>
      <c r="F9" s="435"/>
      <c r="G9" s="435"/>
      <c r="H9" s="94"/>
      <c r="I9" s="94"/>
      <c r="J9" s="64"/>
      <c r="K9" s="64"/>
      <c r="L9" s="381"/>
    </row>
    <row r="10" spans="1:13" ht="15" customHeight="1">
      <c r="A10" s="55" t="s">
        <v>183</v>
      </c>
      <c r="B10" s="67"/>
      <c r="C10" s="67"/>
      <c r="D10" s="67"/>
      <c r="E10" s="67"/>
      <c r="F10" s="67"/>
      <c r="G10" s="67"/>
      <c r="H10" s="67"/>
      <c r="I10" s="67"/>
      <c r="J10" s="64"/>
      <c r="K10" s="64"/>
      <c r="L10" s="381"/>
    </row>
    <row r="11" spans="1:13" ht="15" customHeight="1">
      <c r="A11" s="55" t="s">
        <v>184</v>
      </c>
      <c r="B11" s="67"/>
      <c r="C11" s="67"/>
      <c r="D11" s="67"/>
      <c r="E11" s="67"/>
      <c r="F11" s="67"/>
      <c r="G11" s="67"/>
      <c r="H11" s="67"/>
      <c r="I11" s="67"/>
      <c r="J11" s="64"/>
      <c r="K11" s="64"/>
      <c r="L11" s="381"/>
    </row>
    <row r="12" spans="1:13" ht="15" customHeight="1">
      <c r="L12" s="228"/>
    </row>
    <row r="13" spans="1:13" ht="17.25" customHeight="1">
      <c r="B13" s="69"/>
      <c r="C13" s="69"/>
      <c r="D13" s="69"/>
      <c r="E13" s="69"/>
      <c r="F13" s="69"/>
      <c r="G13" s="69"/>
      <c r="H13" s="69"/>
      <c r="I13" s="69"/>
      <c r="J13" s="69"/>
      <c r="K13" s="69"/>
    </row>
  </sheetData>
  <mergeCells count="3">
    <mergeCell ref="A9:G9"/>
    <mergeCell ref="B2:F2"/>
    <mergeCell ref="A1:L1"/>
  </mergeCells>
  <phoneticPr fontId="15" type="noConversion"/>
  <conditionalFormatting sqref="A1:XFD1048576">
    <cfRule type="cellIs" dxfId="19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E1EAEF"/>
  </sheetPr>
  <dimension ref="A1:P31"/>
  <sheetViews>
    <sheetView zoomScaleNormal="100" workbookViewId="0">
      <selection sqref="A1:L1"/>
    </sheetView>
  </sheetViews>
  <sheetFormatPr defaultRowHeight="11.25"/>
  <cols>
    <col min="1" max="1" width="20.5703125" style="10" customWidth="1"/>
    <col min="2" max="12" width="7.5703125" style="10" customWidth="1"/>
    <col min="13" max="16384" width="9.140625" style="10"/>
  </cols>
  <sheetData>
    <row r="1" spans="1:16" s="56" customFormat="1" ht="28.5" customHeight="1">
      <c r="A1" s="431" t="s">
        <v>298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6" s="58" customFormat="1" ht="15" customHeight="1">
      <c r="A2" s="292"/>
      <c r="B2" s="328"/>
      <c r="C2" s="291"/>
      <c r="D2" s="291"/>
      <c r="E2" s="291"/>
      <c r="F2" s="291"/>
      <c r="G2" s="57"/>
      <c r="H2" s="396"/>
      <c r="I2" s="57"/>
      <c r="J2" s="57"/>
      <c r="K2" s="57"/>
      <c r="L2" s="57"/>
    </row>
    <row r="3" spans="1:16" s="58" customFormat="1" ht="14.25" customHeight="1">
      <c r="A3" s="395" t="s">
        <v>40</v>
      </c>
      <c r="B3" s="395"/>
      <c r="C3" s="57"/>
      <c r="D3" s="57"/>
      <c r="F3" s="57"/>
      <c r="G3" s="393"/>
      <c r="H3" s="57"/>
      <c r="I3" s="393"/>
      <c r="J3" s="393"/>
      <c r="K3" s="393"/>
    </row>
    <row r="4" spans="1:16" s="62" customFormat="1" ht="28.5" customHeight="1" thickBot="1">
      <c r="A4" s="293"/>
      <c r="B4" s="315">
        <v>2002</v>
      </c>
      <c r="C4" s="60">
        <v>2003</v>
      </c>
      <c r="D4" s="60">
        <v>2004</v>
      </c>
      <c r="E4" s="60">
        <v>2005</v>
      </c>
      <c r="F4" s="60">
        <v>2006</v>
      </c>
      <c r="G4" s="60">
        <v>2007</v>
      </c>
      <c r="H4" s="60">
        <v>2008</v>
      </c>
      <c r="I4" s="60">
        <v>2009</v>
      </c>
      <c r="J4" s="261">
        <v>2010</v>
      </c>
      <c r="K4" s="60">
        <v>2011</v>
      </c>
      <c r="L4" s="60">
        <v>2012</v>
      </c>
      <c r="M4" s="322"/>
      <c r="N4" s="322"/>
      <c r="O4" s="322"/>
    </row>
    <row r="5" spans="1:16" ht="16.5" customHeight="1" thickTop="1">
      <c r="A5" s="392" t="s">
        <v>239</v>
      </c>
      <c r="B5" s="308">
        <v>1938202</v>
      </c>
      <c r="C5" s="295">
        <v>1937569</v>
      </c>
      <c r="D5" s="295">
        <v>1979894</v>
      </c>
      <c r="E5" s="295">
        <v>2081411</v>
      </c>
      <c r="F5" s="295">
        <v>2093110</v>
      </c>
      <c r="G5" s="295">
        <v>2153028</v>
      </c>
      <c r="H5" s="295">
        <v>2171074</v>
      </c>
      <c r="I5" s="295">
        <v>2082235</v>
      </c>
      <c r="J5" s="305">
        <v>2073784</v>
      </c>
      <c r="K5" s="295">
        <f>+[4]q20!B7</f>
        <v>2038354</v>
      </c>
      <c r="L5" s="295">
        <f>+[4]q20!C7</f>
        <v>1910957</v>
      </c>
    </row>
    <row r="6" spans="1:16" ht="20.25" customHeight="1">
      <c r="A6" s="48" t="s">
        <v>240</v>
      </c>
      <c r="B6" s="308">
        <v>59958</v>
      </c>
      <c r="C6" s="295">
        <v>16012</v>
      </c>
      <c r="D6" s="295">
        <v>17589</v>
      </c>
      <c r="E6" s="295">
        <v>17379</v>
      </c>
      <c r="F6" s="295">
        <v>16030</v>
      </c>
      <c r="G6" s="295">
        <v>14124</v>
      </c>
      <c r="H6" s="295">
        <v>15110</v>
      </c>
      <c r="I6" s="295">
        <v>14683</v>
      </c>
      <c r="J6" s="305">
        <v>15281</v>
      </c>
      <c r="K6" s="295">
        <f>+[4]q20!B8</f>
        <v>14307</v>
      </c>
      <c r="L6" s="295">
        <f>+[4]q20!C8</f>
        <v>10456</v>
      </c>
    </row>
    <row r="7" spans="1:16" ht="15" customHeight="1">
      <c r="A7" s="48" t="s">
        <v>241</v>
      </c>
      <c r="B7" s="308">
        <v>104265</v>
      </c>
      <c r="C7" s="295">
        <v>159350</v>
      </c>
      <c r="D7" s="295">
        <v>162300</v>
      </c>
      <c r="E7" s="295">
        <v>165259</v>
      </c>
      <c r="F7" s="295">
        <v>163188</v>
      </c>
      <c r="G7" s="295">
        <v>221035</v>
      </c>
      <c r="H7" s="295">
        <v>243080</v>
      </c>
      <c r="I7" s="295">
        <v>304199</v>
      </c>
      <c r="J7" s="305">
        <v>308521</v>
      </c>
      <c r="K7" s="295">
        <f>+[4]q20!B9</f>
        <v>312411</v>
      </c>
      <c r="L7" s="295">
        <f>+[4]q20!C9</f>
        <v>275374</v>
      </c>
    </row>
    <row r="8" spans="1:16" ht="15" customHeight="1">
      <c r="A8" s="398" t="str">
        <f>+'[5]serie2002-2012'!A8</f>
        <v>&gt;RMMG e &lt;= 599,99 Euros</v>
      </c>
      <c r="B8" s="308">
        <f>+'[5]serie2002-2012'!B8</f>
        <v>1084333</v>
      </c>
      <c r="C8" s="308">
        <f>+'[5]serie2002-2012'!C8</f>
        <v>1028296</v>
      </c>
      <c r="D8" s="308">
        <f>+'[5]serie2002-2012'!D8</f>
        <v>996688</v>
      </c>
      <c r="E8" s="308">
        <f>+'[5]serie2002-2012'!E8</f>
        <v>1006065</v>
      </c>
      <c r="F8" s="308">
        <f>+'[5]serie2002-2012'!F8</f>
        <v>971373</v>
      </c>
      <c r="G8" s="308">
        <f>+'[5]serie2002-2012'!G8</f>
        <v>900303</v>
      </c>
      <c r="H8" s="308">
        <f>+'[5]serie2002-2012'!H8</f>
        <v>789983</v>
      </c>
      <c r="I8" s="295">
        <f>+'[5]serie2002-2012'!I8</f>
        <v>643090</v>
      </c>
      <c r="J8" s="305">
        <f>+'[5]serie2002-2012'!J8</f>
        <v>585183</v>
      </c>
      <c r="K8" s="308">
        <f>+'[5]serie2002-2012'!K8</f>
        <v>541335</v>
      </c>
      <c r="L8" s="308">
        <f>+'[5]serie2002-2012'!L8</f>
        <v>513855</v>
      </c>
    </row>
    <row r="9" spans="1:16" ht="15" customHeight="1">
      <c r="A9" s="398" t="str">
        <f>+'[5]serie2002-2012'!A9</f>
        <v>600,00 - 749,99 Euros</v>
      </c>
      <c r="B9" s="308">
        <f>+'[5]serie2002-2012'!B9</f>
        <v>222096</v>
      </c>
      <c r="C9" s="308">
        <f>+'[5]serie2002-2012'!C9</f>
        <v>233031</v>
      </c>
      <c r="D9" s="308">
        <f>+'[5]serie2002-2012'!D9</f>
        <v>253458</v>
      </c>
      <c r="E9" s="308">
        <f>+'[5]serie2002-2012'!E9</f>
        <v>279470</v>
      </c>
      <c r="F9" s="308">
        <f>+'[5]serie2002-2012'!F9</f>
        <v>297082</v>
      </c>
      <c r="G9" s="308">
        <f>+'[5]serie2002-2012'!G9</f>
        <v>322620</v>
      </c>
      <c r="H9" s="308">
        <f>+'[5]serie2002-2012'!H9</f>
        <v>367046</v>
      </c>
      <c r="I9" s="295">
        <f>+'[5]serie2002-2012'!I9</f>
        <v>360858</v>
      </c>
      <c r="J9" s="305">
        <f>+'[5]serie2002-2012'!J9</f>
        <v>369891</v>
      </c>
      <c r="K9" s="308">
        <f>+'[5]serie2002-2012'!K9</f>
        <v>381707</v>
      </c>
      <c r="L9" s="308">
        <f>+'[5]serie2002-2012'!L9</f>
        <v>360085</v>
      </c>
    </row>
    <row r="10" spans="1:16" ht="15" customHeight="1">
      <c r="A10" s="307" t="s">
        <v>242</v>
      </c>
      <c r="B10" s="308">
        <v>192759</v>
      </c>
      <c r="C10" s="308">
        <v>203679</v>
      </c>
      <c r="D10" s="308">
        <v>220166</v>
      </c>
      <c r="E10" s="308">
        <v>237284</v>
      </c>
      <c r="F10" s="308">
        <v>248509</v>
      </c>
      <c r="G10" s="308">
        <v>266084</v>
      </c>
      <c r="H10" s="308">
        <v>287870</v>
      </c>
      <c r="I10" s="295">
        <v>280085</v>
      </c>
      <c r="J10" s="309">
        <v>292243</v>
      </c>
      <c r="K10" s="295">
        <f>+[4]q20!B14</f>
        <v>290371</v>
      </c>
      <c r="L10" s="295">
        <f>+[4]q20!C14</f>
        <v>273272</v>
      </c>
    </row>
    <row r="11" spans="1:16" ht="15" customHeight="1">
      <c r="A11" s="48" t="s">
        <v>243</v>
      </c>
      <c r="B11" s="308">
        <v>158963</v>
      </c>
      <c r="C11" s="308">
        <v>168957</v>
      </c>
      <c r="D11" s="308">
        <v>184511</v>
      </c>
      <c r="E11" s="308">
        <v>210235</v>
      </c>
      <c r="F11" s="308">
        <v>220163</v>
      </c>
      <c r="G11" s="308">
        <v>235830</v>
      </c>
      <c r="H11" s="308">
        <v>253599</v>
      </c>
      <c r="I11" s="295">
        <v>262400</v>
      </c>
      <c r="J11" s="305">
        <v>271543</v>
      </c>
      <c r="K11" s="295">
        <f>+[4]q20!B15</f>
        <v>270125</v>
      </c>
      <c r="L11" s="295">
        <f>+[4]q20!C15</f>
        <v>259037</v>
      </c>
    </row>
    <row r="12" spans="1:16" ht="15" customHeight="1">
      <c r="A12" s="48" t="s">
        <v>244</v>
      </c>
      <c r="B12" s="308">
        <v>81779</v>
      </c>
      <c r="C12" s="308">
        <v>89579</v>
      </c>
      <c r="D12" s="308">
        <v>101079</v>
      </c>
      <c r="E12" s="308">
        <v>114504</v>
      </c>
      <c r="F12" s="308">
        <v>121020</v>
      </c>
      <c r="G12" s="308">
        <v>133710</v>
      </c>
      <c r="H12" s="308">
        <v>146910</v>
      </c>
      <c r="I12" s="295">
        <v>148019</v>
      </c>
      <c r="J12" s="305">
        <v>156893</v>
      </c>
      <c r="K12" s="295">
        <f>+[4]q20!B16</f>
        <v>155939</v>
      </c>
      <c r="L12" s="295">
        <f>+[4]q20!C16</f>
        <v>149231</v>
      </c>
    </row>
    <row r="13" spans="1:16" ht="15" customHeight="1">
      <c r="A13" s="48" t="s">
        <v>245</v>
      </c>
      <c r="B13" s="308">
        <v>22820</v>
      </c>
      <c r="C13" s="308">
        <v>25315</v>
      </c>
      <c r="D13" s="308">
        <v>28946</v>
      </c>
      <c r="E13" s="308">
        <v>33031</v>
      </c>
      <c r="F13" s="308">
        <v>36063</v>
      </c>
      <c r="G13" s="308">
        <v>38652</v>
      </c>
      <c r="H13" s="308">
        <v>44040</v>
      </c>
      <c r="I13" s="295">
        <v>45084</v>
      </c>
      <c r="J13" s="305">
        <v>48652</v>
      </c>
      <c r="K13" s="295">
        <f>+[4]q20!B17</f>
        <v>46762</v>
      </c>
      <c r="L13" s="295">
        <f>+[4]q20!C17</f>
        <v>45270</v>
      </c>
      <c r="M13" s="333"/>
      <c r="N13" s="333"/>
      <c r="O13" s="333"/>
      <c r="P13" s="333"/>
    </row>
    <row r="14" spans="1:16" s="333" customFormat="1" ht="15" customHeight="1">
      <c r="A14" s="48" t="s">
        <v>246</v>
      </c>
      <c r="B14" s="308">
        <v>6672</v>
      </c>
      <c r="C14" s="295">
        <v>7651</v>
      </c>
      <c r="D14" s="295">
        <v>8538</v>
      </c>
      <c r="E14" s="295">
        <v>10333</v>
      </c>
      <c r="F14" s="295">
        <v>10759</v>
      </c>
      <c r="G14" s="295">
        <v>11234</v>
      </c>
      <c r="H14" s="295">
        <v>12423</v>
      </c>
      <c r="I14" s="295">
        <v>12870</v>
      </c>
      <c r="J14" s="305">
        <v>13367</v>
      </c>
      <c r="K14" s="295">
        <f>+[4]q20!B18</f>
        <v>13672</v>
      </c>
      <c r="L14" s="295">
        <f>+[4]q20!C18</f>
        <v>13195</v>
      </c>
    </row>
    <row r="15" spans="1:16" s="333" customFormat="1" ht="15" customHeight="1">
      <c r="A15" s="48" t="s">
        <v>247</v>
      </c>
      <c r="B15" s="308">
        <v>4557</v>
      </c>
      <c r="C15" s="190">
        <v>5699</v>
      </c>
      <c r="D15" s="190">
        <v>6619</v>
      </c>
      <c r="E15" s="190">
        <v>7851</v>
      </c>
      <c r="F15" s="190">
        <v>8923</v>
      </c>
      <c r="G15" s="190">
        <v>9436</v>
      </c>
      <c r="H15" s="190">
        <v>11013</v>
      </c>
      <c r="I15" s="190">
        <v>10947</v>
      </c>
      <c r="J15" s="251">
        <v>12210</v>
      </c>
      <c r="K15" s="295">
        <f>+[4]q20!B19</f>
        <v>11725</v>
      </c>
      <c r="L15" s="295">
        <f>+[4]q20!C19</f>
        <v>11182</v>
      </c>
    </row>
    <row r="16" spans="1:16" s="65" customFormat="1" ht="11.25" customHeight="1">
      <c r="A16" s="297"/>
      <c r="B16" s="298"/>
      <c r="C16" s="298"/>
      <c r="D16" s="298"/>
      <c r="E16" s="299"/>
      <c r="F16" s="299"/>
      <c r="G16" s="299"/>
      <c r="H16" s="299"/>
      <c r="I16" s="299"/>
      <c r="J16" s="299"/>
      <c r="K16" s="299"/>
      <c r="L16" s="299"/>
      <c r="M16" s="333"/>
      <c r="N16" s="333"/>
      <c r="O16" s="333"/>
      <c r="P16" s="333"/>
    </row>
    <row r="17" spans="1:16" s="62" customFormat="1">
      <c r="A17" s="303" t="s">
        <v>248</v>
      </c>
      <c r="B17" s="324"/>
      <c r="C17" s="301"/>
      <c r="D17" s="301"/>
      <c r="E17" s="301"/>
      <c r="F17" s="301"/>
      <c r="G17" s="301"/>
      <c r="H17" s="301"/>
      <c r="I17" s="301"/>
      <c r="J17" s="302"/>
      <c r="K17" s="301"/>
      <c r="L17" s="301"/>
      <c r="M17" s="333"/>
      <c r="N17" s="333"/>
      <c r="O17" s="333"/>
      <c r="P17" s="333"/>
    </row>
    <row r="18" spans="1:16" s="290" customFormat="1" ht="20.25" customHeight="1">
      <c r="A18" s="392" t="s">
        <v>239</v>
      </c>
      <c r="B18" s="294">
        <f t="shared" ref="B18:H18" si="0">(B5/B$5)*100</f>
        <v>100</v>
      </c>
      <c r="C18" s="294">
        <f t="shared" si="0"/>
        <v>100</v>
      </c>
      <c r="D18" s="294">
        <f t="shared" si="0"/>
        <v>100</v>
      </c>
      <c r="E18" s="294">
        <f t="shared" si="0"/>
        <v>100</v>
      </c>
      <c r="F18" s="294">
        <f t="shared" si="0"/>
        <v>100</v>
      </c>
      <c r="G18" s="294">
        <f t="shared" si="0"/>
        <v>100</v>
      </c>
      <c r="H18" s="294">
        <f t="shared" si="0"/>
        <v>100</v>
      </c>
      <c r="I18" s="295">
        <f>(I5/I$5)*100</f>
        <v>100</v>
      </c>
      <c r="J18" s="309">
        <f>+J5/$J$5*100</f>
        <v>100</v>
      </c>
      <c r="K18" s="294">
        <f>+K5/K$5*100</f>
        <v>100</v>
      </c>
      <c r="L18" s="294">
        <f>+L5/L$5*100</f>
        <v>100</v>
      </c>
      <c r="M18" s="333"/>
      <c r="N18" s="333"/>
      <c r="O18" s="333"/>
      <c r="P18" s="333"/>
    </row>
    <row r="19" spans="1:16" s="290" customFormat="1" ht="20.25" customHeight="1">
      <c r="A19" s="48" t="s">
        <v>240</v>
      </c>
      <c r="B19" s="294">
        <f t="shared" ref="B19:I19" si="1">(B6/B$5)*100</f>
        <v>3.0934856119228025</v>
      </c>
      <c r="C19" s="294">
        <f t="shared" si="1"/>
        <v>0.82639637607744543</v>
      </c>
      <c r="D19" s="294">
        <f t="shared" si="1"/>
        <v>0.88838089311852053</v>
      </c>
      <c r="E19" s="294">
        <f t="shared" si="1"/>
        <v>0.83496243653944369</v>
      </c>
      <c r="F19" s="294">
        <f t="shared" si="1"/>
        <v>0.76584603771421467</v>
      </c>
      <c r="G19" s="294">
        <f t="shared" si="1"/>
        <v>0.65600633154794086</v>
      </c>
      <c r="H19" s="294">
        <f t="shared" si="1"/>
        <v>0.69596890755450991</v>
      </c>
      <c r="I19" s="294">
        <f t="shared" si="1"/>
        <v>0.70515575811567854</v>
      </c>
      <c r="J19" s="304">
        <f t="shared" ref="J19:J28" si="2">+J6/$J$5*100</f>
        <v>0.73686555591131964</v>
      </c>
      <c r="K19" s="294">
        <f t="shared" ref="K19:L19" si="3">+K6/K$5*100</f>
        <v>0.70188985818949989</v>
      </c>
      <c r="L19" s="294">
        <f t="shared" si="3"/>
        <v>0.54716040183007786</v>
      </c>
      <c r="M19" s="333"/>
      <c r="N19" s="333"/>
      <c r="O19" s="333"/>
      <c r="P19" s="333"/>
    </row>
    <row r="20" spans="1:16" s="296" customFormat="1" ht="15" customHeight="1">
      <c r="A20" s="48" t="s">
        <v>241</v>
      </c>
      <c r="B20" s="294">
        <f t="shared" ref="B20:I20" si="4">(B7/B$5)*100</f>
        <v>5.379470251294757</v>
      </c>
      <c r="C20" s="294">
        <f t="shared" si="4"/>
        <v>8.2242232405658839</v>
      </c>
      <c r="D20" s="294">
        <f t="shared" si="4"/>
        <v>8.1974085481343959</v>
      </c>
      <c r="E20" s="294">
        <f t="shared" si="4"/>
        <v>7.9397581736620007</v>
      </c>
      <c r="F20" s="294">
        <f t="shared" si="4"/>
        <v>7.7964368810048201</v>
      </c>
      <c r="G20" s="294">
        <f t="shared" si="4"/>
        <v>10.266238989924888</v>
      </c>
      <c r="H20" s="294">
        <f t="shared" si="4"/>
        <v>11.196301922458654</v>
      </c>
      <c r="I20" s="294">
        <f t="shared" si="4"/>
        <v>14.60925399870812</v>
      </c>
      <c r="J20" s="304">
        <f t="shared" si="2"/>
        <v>14.877200325588394</v>
      </c>
      <c r="K20" s="294">
        <f t="shared" ref="K20:L20" si="5">+K7/K$5*100</f>
        <v>15.326631193600326</v>
      </c>
      <c r="L20" s="294">
        <f t="shared" si="5"/>
        <v>14.410266688366091</v>
      </c>
      <c r="M20" s="333"/>
      <c r="N20" s="333"/>
      <c r="O20" s="333"/>
      <c r="P20" s="333"/>
    </row>
    <row r="21" spans="1:16" s="296" customFormat="1" ht="15" customHeight="1">
      <c r="A21" s="398" t="str">
        <f>+A8</f>
        <v>&gt;RMMG e &lt;= 599,99 Euros</v>
      </c>
      <c r="B21" s="294">
        <f t="shared" ref="B21:I21" si="6">(B8/B$5)*100</f>
        <v>55.945303946647464</v>
      </c>
      <c r="C21" s="294">
        <f t="shared" si="6"/>
        <v>53.071451907003052</v>
      </c>
      <c r="D21" s="294">
        <f t="shared" si="6"/>
        <v>50.340472772784807</v>
      </c>
      <c r="E21" s="294">
        <f t="shared" si="6"/>
        <v>48.335720335868317</v>
      </c>
      <c r="F21" s="294">
        <f t="shared" si="6"/>
        <v>46.408119974583272</v>
      </c>
      <c r="G21" s="294">
        <f t="shared" si="6"/>
        <v>41.815666122317033</v>
      </c>
      <c r="H21" s="294">
        <f t="shared" si="6"/>
        <v>36.386737623867269</v>
      </c>
      <c r="I21" s="294">
        <f t="shared" si="6"/>
        <v>30.884602362365438</v>
      </c>
      <c r="J21" s="304">
        <f t="shared" si="2"/>
        <v>28.2181268637428</v>
      </c>
      <c r="K21" s="294">
        <f t="shared" ref="K21:L21" si="7">+K8/K$5*100</f>
        <v>26.557457634934856</v>
      </c>
      <c r="L21" s="294">
        <f t="shared" si="7"/>
        <v>26.889930019356793</v>
      </c>
      <c r="M21" s="333"/>
      <c r="N21" s="333"/>
      <c r="O21" s="333"/>
      <c r="P21" s="333"/>
    </row>
    <row r="22" spans="1:16" s="296" customFormat="1" ht="15" customHeight="1">
      <c r="A22" s="398" t="str">
        <f>+A9</f>
        <v>600,00 - 749,99 Euros</v>
      </c>
      <c r="B22" s="294">
        <f t="shared" ref="B22:I22" si="8">(B9/B$5)*100</f>
        <v>11.458867548377311</v>
      </c>
      <c r="C22" s="294">
        <f t="shared" si="8"/>
        <v>12.026978136004447</v>
      </c>
      <c r="D22" s="294">
        <f t="shared" si="8"/>
        <v>12.801594428792654</v>
      </c>
      <c r="E22" s="294">
        <f t="shared" si="8"/>
        <v>13.426949314671635</v>
      </c>
      <c r="F22" s="294">
        <f t="shared" si="8"/>
        <v>14.193329543120045</v>
      </c>
      <c r="G22" s="294">
        <f t="shared" si="8"/>
        <v>14.984477675162609</v>
      </c>
      <c r="H22" s="294">
        <f t="shared" si="8"/>
        <v>16.906194814179525</v>
      </c>
      <c r="I22" s="294">
        <f t="shared" si="8"/>
        <v>17.33032054499132</v>
      </c>
      <c r="J22" s="311">
        <f t="shared" si="2"/>
        <v>17.836524922557025</v>
      </c>
      <c r="K22" s="294">
        <f t="shared" ref="K22:L22" si="9">+K9/K$5*100</f>
        <v>18.7262369539344</v>
      </c>
      <c r="L22" s="294">
        <f t="shared" si="9"/>
        <v>18.843176481731405</v>
      </c>
      <c r="M22" s="333"/>
      <c r="N22" s="333"/>
      <c r="O22" s="333"/>
      <c r="P22" s="333"/>
    </row>
    <row r="23" spans="1:16" s="296" customFormat="1" ht="15" customHeight="1">
      <c r="A23" s="307" t="s">
        <v>242</v>
      </c>
      <c r="B23" s="294">
        <f t="shared" ref="B23:I23" si="10">(B10/B$5)*100</f>
        <v>9.9452482249012224</v>
      </c>
      <c r="C23" s="294">
        <f t="shared" si="10"/>
        <v>10.512090150079818</v>
      </c>
      <c r="D23" s="294">
        <f t="shared" si="10"/>
        <v>11.120090267458762</v>
      </c>
      <c r="E23" s="294">
        <f t="shared" si="10"/>
        <v>11.40015114746679</v>
      </c>
      <c r="F23" s="294">
        <f t="shared" si="10"/>
        <v>11.87271571967073</v>
      </c>
      <c r="G23" s="294">
        <f t="shared" si="10"/>
        <v>12.35859450039665</v>
      </c>
      <c r="H23" s="294">
        <f t="shared" si="10"/>
        <v>13.25933616265498</v>
      </c>
      <c r="I23" s="294">
        <f t="shared" si="10"/>
        <v>13.451171457592443</v>
      </c>
      <c r="J23" s="304">
        <f t="shared" si="2"/>
        <v>14.092258402996647</v>
      </c>
      <c r="K23" s="294">
        <f t="shared" ref="K23:L23" si="11">+K10/K$5*100</f>
        <v>14.245366604623142</v>
      </c>
      <c r="L23" s="294">
        <f t="shared" si="11"/>
        <v>14.300269446146615</v>
      </c>
      <c r="M23" s="333"/>
      <c r="N23" s="333"/>
      <c r="O23" s="333"/>
      <c r="P23" s="333"/>
    </row>
    <row r="24" spans="1:16" s="296" customFormat="1" ht="15" customHeight="1">
      <c r="A24" s="48" t="s">
        <v>243</v>
      </c>
      <c r="B24" s="294">
        <f t="shared" ref="B24:I24" si="12">(B11/B$5)*100</f>
        <v>8.2015703213596929</v>
      </c>
      <c r="C24" s="294">
        <f t="shared" si="12"/>
        <v>8.7200507439993107</v>
      </c>
      <c r="D24" s="294">
        <f t="shared" si="12"/>
        <v>9.319236282346429</v>
      </c>
      <c r="E24" s="294">
        <f t="shared" si="12"/>
        <v>10.100600025655673</v>
      </c>
      <c r="F24" s="294">
        <f t="shared" si="12"/>
        <v>10.518462957035226</v>
      </c>
      <c r="G24" s="294">
        <f t="shared" si="12"/>
        <v>10.953410731304935</v>
      </c>
      <c r="H24" s="294">
        <f t="shared" si="12"/>
        <v>11.680808668889222</v>
      </c>
      <c r="I24" s="294">
        <f t="shared" si="12"/>
        <v>12.601843691994418</v>
      </c>
      <c r="J24" s="304">
        <f t="shared" si="2"/>
        <v>13.094083086763133</v>
      </c>
      <c r="K24" s="294">
        <f t="shared" ref="K24:L24" si="13">+K11/K$5*100</f>
        <v>13.252114205873955</v>
      </c>
      <c r="L24" s="294">
        <f t="shared" si="13"/>
        <v>13.555354725407218</v>
      </c>
      <c r="M24" s="333"/>
      <c r="N24" s="333"/>
      <c r="O24" s="333"/>
      <c r="P24" s="333"/>
    </row>
    <row r="25" spans="1:16" s="296" customFormat="1" ht="15" customHeight="1">
      <c r="A25" s="48" t="s">
        <v>244</v>
      </c>
      <c r="B25" s="294">
        <f t="shared" ref="B25:I25" si="14">(B12/B$5)*100</f>
        <v>4.2193228569571177</v>
      </c>
      <c r="C25" s="294">
        <f t="shared" si="14"/>
        <v>4.6232676100825314</v>
      </c>
      <c r="D25" s="294">
        <f t="shared" si="14"/>
        <v>5.1052733126116854</v>
      </c>
      <c r="E25" s="294">
        <f t="shared" si="14"/>
        <v>5.5012681301290325</v>
      </c>
      <c r="F25" s="294">
        <f t="shared" si="14"/>
        <v>5.781827042057035</v>
      </c>
      <c r="G25" s="294">
        <f t="shared" si="14"/>
        <v>6.2103233213873672</v>
      </c>
      <c r="H25" s="294">
        <f t="shared" si="14"/>
        <v>6.7666970356606919</v>
      </c>
      <c r="I25" s="294">
        <f t="shared" si="14"/>
        <v>7.1086596853861357</v>
      </c>
      <c r="J25" s="304">
        <f t="shared" si="2"/>
        <v>7.5655420236630242</v>
      </c>
      <c r="K25" s="294">
        <f t="shared" ref="K25:L25" si="15">+K12/K$5*100</f>
        <v>7.6502413221648444</v>
      </c>
      <c r="L25" s="294">
        <f t="shared" si="15"/>
        <v>7.8092285697689698</v>
      </c>
      <c r="M25" s="351"/>
      <c r="N25" s="322"/>
      <c r="O25" s="322"/>
    </row>
    <row r="26" spans="1:16" s="296" customFormat="1" ht="15" customHeight="1">
      <c r="A26" s="48" t="s">
        <v>245</v>
      </c>
      <c r="B26" s="294">
        <f t="shared" ref="B26:I26" si="16">(B13/B$5)*100</f>
        <v>1.1773798603035184</v>
      </c>
      <c r="C26" s="294">
        <f t="shared" si="16"/>
        <v>1.3065341156882671</v>
      </c>
      <c r="D26" s="294">
        <f t="shared" si="16"/>
        <v>1.4619974604701058</v>
      </c>
      <c r="E26" s="294">
        <f t="shared" si="16"/>
        <v>1.586952312637917</v>
      </c>
      <c r="F26" s="294">
        <f t="shared" si="16"/>
        <v>1.7229385937671693</v>
      </c>
      <c r="G26" s="294">
        <f t="shared" si="16"/>
        <v>1.7952390772437703</v>
      </c>
      <c r="H26" s="294">
        <f t="shared" si="16"/>
        <v>2.0284891256585449</v>
      </c>
      <c r="I26" s="294">
        <f t="shared" si="16"/>
        <v>2.1651734794583701</v>
      </c>
      <c r="J26" s="311">
        <f t="shared" si="2"/>
        <v>2.3460495403571442</v>
      </c>
      <c r="K26" s="294">
        <f t="shared" ref="K26:L26" si="17">+K13/K$5*100</f>
        <v>2.2941059305694691</v>
      </c>
      <c r="L26" s="294">
        <f t="shared" si="17"/>
        <v>2.3689701024146541</v>
      </c>
    </row>
    <row r="27" spans="1:16" s="296" customFormat="1" ht="15" customHeight="1">
      <c r="A27" s="48" t="s">
        <v>246</v>
      </c>
      <c r="B27" s="294">
        <f t="shared" ref="B27:I27" si="18">(B14/B$5)*100</f>
        <v>0.34423656564176491</v>
      </c>
      <c r="C27" s="294">
        <f t="shared" si="18"/>
        <v>0.39487625989061553</v>
      </c>
      <c r="D27" s="294">
        <f t="shared" si="18"/>
        <v>0.43123520754141387</v>
      </c>
      <c r="E27" s="294">
        <f t="shared" si="18"/>
        <v>0.49644207703332016</v>
      </c>
      <c r="F27" s="294">
        <f t="shared" si="18"/>
        <v>0.51401980784574153</v>
      </c>
      <c r="G27" s="294">
        <f t="shared" si="18"/>
        <v>0.52177677206241624</v>
      </c>
      <c r="H27" s="294">
        <f t="shared" si="18"/>
        <v>0.57220527720381709</v>
      </c>
      <c r="I27" s="294">
        <f t="shared" si="18"/>
        <v>0.61808585486268353</v>
      </c>
      <c r="J27" s="304">
        <f t="shared" si="2"/>
        <v>0.64457050493204693</v>
      </c>
      <c r="K27" s="294">
        <f t="shared" ref="K27:L27" si="19">+K14/K$5*100</f>
        <v>0.67073727134737149</v>
      </c>
      <c r="L27" s="294">
        <f t="shared" si="19"/>
        <v>0.69049172744336995</v>
      </c>
    </row>
    <row r="28" spans="1:16" s="333" customFormat="1" ht="15" customHeight="1">
      <c r="A28" s="53" t="s">
        <v>247</v>
      </c>
      <c r="B28" s="294">
        <f t="shared" ref="B28:I28" si="20">(B15/B$5)*100</f>
        <v>0.23511481259435291</v>
      </c>
      <c r="C28" s="294">
        <f t="shared" si="20"/>
        <v>0.29413146060862866</v>
      </c>
      <c r="D28" s="294">
        <f t="shared" si="20"/>
        <v>0.33431082674122958</v>
      </c>
      <c r="E28" s="294">
        <f t="shared" si="20"/>
        <v>0.377196046335875</v>
      </c>
      <c r="F28" s="294">
        <f t="shared" si="20"/>
        <v>0.42630344320174285</v>
      </c>
      <c r="G28" s="294">
        <f t="shared" si="20"/>
        <v>0.43826647865239099</v>
      </c>
      <c r="H28" s="294">
        <f t="shared" si="20"/>
        <v>0.50726046187278739</v>
      </c>
      <c r="I28" s="294">
        <f t="shared" si="20"/>
        <v>0.52573316652539215</v>
      </c>
      <c r="J28" s="304">
        <f t="shared" si="2"/>
        <v>0.58877877348846364</v>
      </c>
      <c r="K28" s="294">
        <f t="shared" ref="K28:L28" si="21">+K15/K$5*100</f>
        <v>0.57521902476213649</v>
      </c>
      <c r="L28" s="294">
        <f t="shared" si="21"/>
        <v>0.58515183753480582</v>
      </c>
    </row>
    <row r="29" spans="1:16" ht="27" customHeight="1">
      <c r="A29" s="397" t="s">
        <v>303</v>
      </c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</row>
    <row r="30" spans="1:16" ht="15" customHeight="1">
      <c r="A30" s="29" t="s">
        <v>283</v>
      </c>
      <c r="B30" s="4"/>
      <c r="C30" s="142"/>
      <c r="D30" s="142"/>
      <c r="E30" s="142"/>
      <c r="F30" s="142"/>
      <c r="G30" s="142"/>
      <c r="H30" s="142"/>
      <c r="I30" s="336"/>
      <c r="J30" s="306"/>
      <c r="K30" s="306"/>
    </row>
    <row r="31" spans="1:16" ht="11.25" customHeight="1">
      <c r="A31" s="394" t="s">
        <v>299</v>
      </c>
      <c r="B31" s="394"/>
      <c r="C31" s="394"/>
      <c r="D31" s="394"/>
      <c r="E31" s="394"/>
      <c r="F31" s="394"/>
      <c r="G31" s="394"/>
      <c r="H31" s="394"/>
      <c r="I31" s="394"/>
      <c r="J31" s="394"/>
      <c r="K31" s="394"/>
    </row>
  </sheetData>
  <mergeCells count="1">
    <mergeCell ref="A1:L1"/>
  </mergeCells>
  <conditionalFormatting sqref="A1:XFD1048576">
    <cfRule type="cellIs" dxfId="31" priority="1" operator="equal">
      <formula>0</formula>
    </cfRule>
    <cfRule type="cellIs" priority="2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olha21" enableFormatConditionsCalculation="0">
    <tabColor rgb="FFE1EAEF"/>
  </sheetPr>
  <dimension ref="A1:J40"/>
  <sheetViews>
    <sheetView workbookViewId="0">
      <selection sqref="A1:G1"/>
    </sheetView>
  </sheetViews>
  <sheetFormatPr defaultRowHeight="11.25"/>
  <cols>
    <col min="1" max="1" width="2.28515625" style="113" customWidth="1"/>
    <col min="2" max="2" width="35" style="113" customWidth="1"/>
    <col min="3" max="7" width="7.140625" style="113" customWidth="1"/>
    <col min="8" max="8" width="5.85546875" style="206" customWidth="1"/>
    <col min="9" max="16384" width="9.140625" style="113"/>
  </cols>
  <sheetData>
    <row r="1" spans="1:10" s="92" customFormat="1" ht="28.5" customHeight="1">
      <c r="A1" s="431" t="s">
        <v>289</v>
      </c>
      <c r="B1" s="431"/>
      <c r="C1" s="431"/>
      <c r="D1" s="431"/>
      <c r="E1" s="431"/>
      <c r="F1" s="431"/>
      <c r="G1" s="431"/>
      <c r="H1" s="90"/>
    </row>
    <row r="2" spans="1:10" s="72" customFormat="1" ht="15" customHeight="1">
      <c r="A2" s="93"/>
      <c r="B2" s="93"/>
      <c r="C2" s="93"/>
      <c r="D2" s="93"/>
      <c r="E2" s="93"/>
      <c r="F2" s="93"/>
      <c r="G2" s="93"/>
      <c r="H2" s="88"/>
    </row>
    <row r="3" spans="1:10" s="4" customFormat="1" ht="15" customHeight="1">
      <c r="A3" s="42" t="s">
        <v>40</v>
      </c>
      <c r="B3" s="29"/>
      <c r="C3" s="43"/>
      <c r="D3" s="44"/>
      <c r="E3" s="45"/>
      <c r="F3" s="45"/>
      <c r="G3" s="111" t="s">
        <v>133</v>
      </c>
      <c r="H3" s="188"/>
    </row>
    <row r="4" spans="1:10" s="4" customFormat="1" ht="28.5" customHeight="1" thickBot="1">
      <c r="A4" s="164" t="s">
        <v>185</v>
      </c>
      <c r="B4" s="46"/>
      <c r="C4" s="7">
        <v>2002</v>
      </c>
      <c r="D4" s="7">
        <v>2003</v>
      </c>
      <c r="E4" s="7">
        <v>2004</v>
      </c>
      <c r="F4" s="7">
        <v>2005</v>
      </c>
      <c r="G4" s="7">
        <v>2006</v>
      </c>
      <c r="H4" s="212"/>
    </row>
    <row r="5" spans="1:10" s="4" customFormat="1" ht="20.25" customHeight="1" thickTop="1">
      <c r="A5" s="423" t="s">
        <v>71</v>
      </c>
      <c r="B5" s="423"/>
      <c r="C5" s="144">
        <v>687.47955024295698</v>
      </c>
      <c r="D5" s="143">
        <v>714.29224230982197</v>
      </c>
      <c r="E5" s="143">
        <v>741.4110486571501</v>
      </c>
      <c r="F5" s="143">
        <v>767.35044475118104</v>
      </c>
      <c r="G5" s="143">
        <v>789.21641020299899</v>
      </c>
      <c r="H5" s="209"/>
      <c r="J5" s="193"/>
    </row>
    <row r="6" spans="1:10" s="4" customFormat="1" ht="20.25" customHeight="1">
      <c r="A6" s="229" t="s">
        <v>72</v>
      </c>
      <c r="B6" s="48" t="s">
        <v>73</v>
      </c>
      <c r="C6" s="144">
        <v>488.19701539713299</v>
      </c>
      <c r="D6" s="143">
        <v>514.97441366513101</v>
      </c>
      <c r="E6" s="143">
        <v>529.70291845078998</v>
      </c>
      <c r="F6" s="143">
        <v>543.58688917024904</v>
      </c>
      <c r="G6" s="143">
        <v>561.04157503263605</v>
      </c>
      <c r="H6" s="209"/>
    </row>
    <row r="7" spans="1:10" s="4" customFormat="1" ht="15" customHeight="1">
      <c r="A7" s="229" t="s">
        <v>74</v>
      </c>
      <c r="B7" s="48" t="s">
        <v>75</v>
      </c>
      <c r="C7" s="144">
        <v>713.48098102543406</v>
      </c>
      <c r="D7" s="143">
        <v>709.74101449275406</v>
      </c>
      <c r="E7" s="143">
        <v>711.562008733624</v>
      </c>
      <c r="F7" s="143">
        <v>753.48013761467905</v>
      </c>
      <c r="G7" s="143">
        <v>765.24255891016207</v>
      </c>
      <c r="H7" s="209"/>
    </row>
    <row r="8" spans="1:10" s="4" customFormat="1" ht="15" customHeight="1">
      <c r="A8" s="229" t="s">
        <v>76</v>
      </c>
      <c r="B8" s="48" t="s">
        <v>195</v>
      </c>
      <c r="C8" s="144">
        <v>658.26730250302398</v>
      </c>
      <c r="D8" s="143">
        <v>691.56147497982204</v>
      </c>
      <c r="E8" s="143">
        <v>730.00563314711405</v>
      </c>
      <c r="F8" s="143">
        <v>739.33665144133215</v>
      </c>
      <c r="G8" s="143">
        <v>758.57349820334002</v>
      </c>
      <c r="H8" s="209"/>
    </row>
    <row r="9" spans="1:10" s="4" customFormat="1" ht="15" customHeight="1">
      <c r="A9" s="229" t="s">
        <v>77</v>
      </c>
      <c r="B9" s="48" t="s">
        <v>78</v>
      </c>
      <c r="C9" s="144">
        <v>632.60103290392101</v>
      </c>
      <c r="D9" s="143">
        <v>657.40039197064709</v>
      </c>
      <c r="E9" s="143">
        <v>682.4618962161851</v>
      </c>
      <c r="F9" s="143">
        <v>713.54832489006105</v>
      </c>
      <c r="G9" s="143">
        <v>729.39309119511711</v>
      </c>
      <c r="H9" s="209"/>
    </row>
    <row r="10" spans="1:10" s="4" customFormat="1" ht="20.25" customHeight="1">
      <c r="A10" s="49" t="s">
        <v>79</v>
      </c>
      <c r="B10" s="20" t="s">
        <v>80</v>
      </c>
      <c r="C10" s="145">
        <v>620.09623013551311</v>
      </c>
      <c r="D10" s="146">
        <v>649.61312337730601</v>
      </c>
      <c r="E10" s="146">
        <v>669.68141456418709</v>
      </c>
      <c r="F10" s="146">
        <v>684.28953280018413</v>
      </c>
      <c r="G10" s="146">
        <v>703.52668932235804</v>
      </c>
      <c r="H10" s="210"/>
    </row>
    <row r="11" spans="1:10" s="4" customFormat="1" ht="15" customHeight="1">
      <c r="A11" s="49" t="s">
        <v>79</v>
      </c>
      <c r="B11" s="51" t="s">
        <v>81</v>
      </c>
      <c r="C11" s="145">
        <v>467.94198993430206</v>
      </c>
      <c r="D11" s="146">
        <v>487.97776440520403</v>
      </c>
      <c r="E11" s="146">
        <v>503.643785227526</v>
      </c>
      <c r="F11" s="146">
        <v>516.37376493139004</v>
      </c>
      <c r="G11" s="146">
        <v>530.56843213695095</v>
      </c>
      <c r="H11" s="210"/>
    </row>
    <row r="12" spans="1:10" s="4" customFormat="1" ht="15" customHeight="1">
      <c r="A12" s="49" t="s">
        <v>79</v>
      </c>
      <c r="B12" s="51" t="s">
        <v>82</v>
      </c>
      <c r="C12" s="145">
        <v>472.10052267486503</v>
      </c>
      <c r="D12" s="146">
        <v>484.25030554239709</v>
      </c>
      <c r="E12" s="146">
        <v>495.454713637346</v>
      </c>
      <c r="F12" s="146">
        <v>500.935213779062</v>
      </c>
      <c r="G12" s="146">
        <v>519.02860841647396</v>
      </c>
      <c r="H12" s="210"/>
    </row>
    <row r="13" spans="1:10" s="4" customFormat="1" ht="15" customHeight="1">
      <c r="A13" s="49" t="s">
        <v>79</v>
      </c>
      <c r="B13" s="51" t="s">
        <v>83</v>
      </c>
      <c r="C13" s="145">
        <v>546.32383794675297</v>
      </c>
      <c r="D13" s="146">
        <v>576.79751008748406</v>
      </c>
      <c r="E13" s="146">
        <v>602.285649820137</v>
      </c>
      <c r="F13" s="146">
        <v>626.18712441152002</v>
      </c>
      <c r="G13" s="146">
        <v>648.54765119851402</v>
      </c>
      <c r="H13" s="210"/>
    </row>
    <row r="14" spans="1:10" s="4" customFormat="1" ht="15" customHeight="1">
      <c r="A14" s="49" t="s">
        <v>79</v>
      </c>
      <c r="B14" s="51" t="s">
        <v>134</v>
      </c>
      <c r="C14" s="145">
        <v>835.77545198308803</v>
      </c>
      <c r="D14" s="146">
        <v>864.67310166740413</v>
      </c>
      <c r="E14" s="146">
        <v>906.28453955187115</v>
      </c>
      <c r="F14" s="146">
        <v>928.66612092119499</v>
      </c>
      <c r="G14" s="146">
        <v>942.0223887235901</v>
      </c>
      <c r="H14" s="210"/>
    </row>
    <row r="15" spans="1:10" s="4" customFormat="1" ht="15" customHeight="1">
      <c r="A15" s="49" t="s">
        <v>79</v>
      </c>
      <c r="B15" s="51" t="s">
        <v>135</v>
      </c>
      <c r="C15" s="145">
        <v>0</v>
      </c>
      <c r="D15" s="146">
        <v>0</v>
      </c>
      <c r="E15" s="146">
        <v>2000.7076923076902</v>
      </c>
      <c r="F15" s="146">
        <v>2116.9064516129001</v>
      </c>
      <c r="G15" s="146">
        <v>2182.6194877049197</v>
      </c>
      <c r="H15" s="210"/>
    </row>
    <row r="16" spans="1:10" s="4" customFormat="1" ht="15" customHeight="1">
      <c r="A16" s="49" t="s">
        <v>79</v>
      </c>
      <c r="B16" s="51" t="s">
        <v>136</v>
      </c>
      <c r="C16" s="145">
        <v>1153.0465792679702</v>
      </c>
      <c r="D16" s="146">
        <v>1266.4599034075702</v>
      </c>
      <c r="E16" s="146">
        <v>1269.2187327795302</v>
      </c>
      <c r="F16" s="146">
        <v>1314.2533240597602</v>
      </c>
      <c r="G16" s="146">
        <v>1317.6511934273401</v>
      </c>
      <c r="H16" s="210"/>
    </row>
    <row r="17" spans="1:9" s="4" customFormat="1" ht="15" customHeight="1">
      <c r="A17" s="49" t="s">
        <v>79</v>
      </c>
      <c r="B17" s="51" t="s">
        <v>85</v>
      </c>
      <c r="C17" s="145">
        <v>643.14683830001297</v>
      </c>
      <c r="D17" s="146">
        <v>759.85046903791408</v>
      </c>
      <c r="E17" s="146">
        <v>754.87237609649094</v>
      </c>
      <c r="F17" s="146">
        <v>790.46921326363599</v>
      </c>
      <c r="G17" s="146">
        <v>808.29122157386701</v>
      </c>
      <c r="H17" s="210"/>
    </row>
    <row r="18" spans="1:9" s="4" customFormat="1" ht="15" customHeight="1">
      <c r="A18" s="49" t="s">
        <v>79</v>
      </c>
      <c r="B18" s="51" t="s">
        <v>137</v>
      </c>
      <c r="C18" s="145">
        <v>662.81029237185305</v>
      </c>
      <c r="D18" s="146">
        <v>676.45801036321609</v>
      </c>
      <c r="E18" s="146">
        <v>725.19516113492898</v>
      </c>
      <c r="F18" s="146">
        <v>738.17750540222005</v>
      </c>
      <c r="G18" s="146">
        <v>770.48860557458704</v>
      </c>
      <c r="H18" s="210"/>
    </row>
    <row r="19" spans="1:9" s="4" customFormat="1" ht="15" customHeight="1">
      <c r="A19" s="49" t="s">
        <v>79</v>
      </c>
      <c r="B19" s="51" t="s">
        <v>138</v>
      </c>
      <c r="C19" s="145">
        <v>612.84167188104811</v>
      </c>
      <c r="D19" s="146">
        <v>638.23193265924795</v>
      </c>
      <c r="E19" s="146">
        <v>663.24029758056315</v>
      </c>
      <c r="F19" s="146">
        <v>690.06941779513215</v>
      </c>
      <c r="G19" s="146">
        <v>711.27419600929306</v>
      </c>
      <c r="H19" s="210"/>
    </row>
    <row r="20" spans="1:9" s="4" customFormat="1" ht="15" customHeight="1">
      <c r="A20" s="49" t="s">
        <v>79</v>
      </c>
      <c r="B20" s="51" t="s">
        <v>86</v>
      </c>
      <c r="C20" s="145">
        <v>765.22328596622106</v>
      </c>
      <c r="D20" s="146">
        <v>813.71087681735014</v>
      </c>
      <c r="E20" s="146">
        <v>832.74509717223702</v>
      </c>
      <c r="F20" s="146">
        <v>864.43782779588105</v>
      </c>
      <c r="G20" s="146">
        <v>882.40282108593203</v>
      </c>
      <c r="H20" s="210"/>
    </row>
    <row r="21" spans="1:9" s="4" customFormat="1" ht="15" customHeight="1">
      <c r="A21" s="49" t="s">
        <v>79</v>
      </c>
      <c r="B21" s="51" t="s">
        <v>196</v>
      </c>
      <c r="C21" s="145">
        <v>854.83415626457406</v>
      </c>
      <c r="D21" s="146">
        <v>838.41932446166606</v>
      </c>
      <c r="E21" s="146">
        <v>867.54720553187212</v>
      </c>
      <c r="F21" s="146">
        <v>966.01516066146803</v>
      </c>
      <c r="G21" s="146">
        <v>988.98418940292606</v>
      </c>
      <c r="H21" s="210"/>
    </row>
    <row r="22" spans="1:9" s="4" customFormat="1" ht="15" customHeight="1">
      <c r="A22" s="49" t="s">
        <v>79</v>
      </c>
      <c r="B22" s="51" t="s">
        <v>87</v>
      </c>
      <c r="C22" s="145">
        <v>868.24220670493207</v>
      </c>
      <c r="D22" s="146">
        <v>875.65346342060207</v>
      </c>
      <c r="E22" s="146">
        <v>895.38179201178002</v>
      </c>
      <c r="F22" s="146">
        <v>925.10334769512303</v>
      </c>
      <c r="G22" s="146">
        <v>925.27379544183407</v>
      </c>
      <c r="H22" s="210"/>
    </row>
    <row r="23" spans="1:9" s="4" customFormat="1" ht="15" customHeight="1">
      <c r="A23" s="49" t="s">
        <v>79</v>
      </c>
      <c r="B23" s="51" t="s">
        <v>88</v>
      </c>
      <c r="C23" s="145">
        <v>493.95673906081703</v>
      </c>
      <c r="D23" s="146">
        <v>520.26306025576605</v>
      </c>
      <c r="E23" s="146">
        <v>535.42203489709107</v>
      </c>
      <c r="F23" s="146">
        <v>554.69661749179602</v>
      </c>
      <c r="G23" s="146">
        <v>572.30258689147206</v>
      </c>
      <c r="H23" s="210"/>
    </row>
    <row r="24" spans="1:9" s="4" customFormat="1" ht="20.25" customHeight="1">
      <c r="A24" s="229" t="s">
        <v>89</v>
      </c>
      <c r="B24" s="48" t="s">
        <v>197</v>
      </c>
      <c r="C24" s="144">
        <v>1199.07264729702</v>
      </c>
      <c r="D24" s="143">
        <v>1292.46128761717</v>
      </c>
      <c r="E24" s="143">
        <v>1320.89826482288</v>
      </c>
      <c r="F24" s="143">
        <v>1397.81855853416</v>
      </c>
      <c r="G24" s="143">
        <v>1424.9749900510401</v>
      </c>
      <c r="H24" s="209"/>
    </row>
    <row r="25" spans="1:9" s="4" customFormat="1" ht="15" customHeight="1">
      <c r="A25" s="229" t="s">
        <v>90</v>
      </c>
      <c r="B25" s="48" t="s">
        <v>91</v>
      </c>
      <c r="C25" s="144">
        <v>560.95591725280303</v>
      </c>
      <c r="D25" s="143">
        <v>590.80614420863105</v>
      </c>
      <c r="E25" s="143">
        <v>622.08555173170009</v>
      </c>
      <c r="F25" s="143">
        <v>648.91280918758105</v>
      </c>
      <c r="G25" s="143">
        <v>672.90736936587905</v>
      </c>
      <c r="H25" s="209"/>
    </row>
    <row r="26" spans="1:9" s="4" customFormat="1" ht="15" customHeight="1">
      <c r="A26" s="229" t="s">
        <v>92</v>
      </c>
      <c r="B26" s="48" t="s">
        <v>139</v>
      </c>
      <c r="C26" s="144">
        <v>659.0133518453431</v>
      </c>
      <c r="D26" s="143">
        <v>691.20013677966699</v>
      </c>
      <c r="E26" s="143">
        <v>715.83739321877101</v>
      </c>
      <c r="F26" s="143">
        <v>733.86407811881804</v>
      </c>
      <c r="G26" s="143">
        <v>762.42972053316703</v>
      </c>
      <c r="H26" s="209"/>
    </row>
    <row r="27" spans="1:9" s="4" customFormat="1" ht="15" customHeight="1">
      <c r="A27" s="229" t="s">
        <v>93</v>
      </c>
      <c r="B27" s="48" t="s">
        <v>94</v>
      </c>
      <c r="C27" s="144">
        <v>493.56860911802204</v>
      </c>
      <c r="D27" s="143">
        <v>516.10754808485103</v>
      </c>
      <c r="E27" s="143">
        <v>539.77578269091805</v>
      </c>
      <c r="F27" s="143">
        <v>555.79743149588808</v>
      </c>
      <c r="G27" s="143">
        <v>574.14730260332192</v>
      </c>
      <c r="H27" s="209"/>
      <c r="I27" s="4" t="s">
        <v>282</v>
      </c>
    </row>
    <row r="28" spans="1:9" s="4" customFormat="1" ht="15" customHeight="1">
      <c r="A28" s="229" t="s">
        <v>95</v>
      </c>
      <c r="B28" s="48" t="s">
        <v>96</v>
      </c>
      <c r="C28" s="144">
        <v>894.12180085442003</v>
      </c>
      <c r="D28" s="143">
        <v>906.18150504266907</v>
      </c>
      <c r="E28" s="143">
        <v>941.84629666362503</v>
      </c>
      <c r="F28" s="143">
        <v>966.12111078988312</v>
      </c>
      <c r="G28" s="143">
        <v>982.92353481602117</v>
      </c>
      <c r="H28" s="209"/>
    </row>
    <row r="29" spans="1:9" s="4" customFormat="1" ht="15" customHeight="1">
      <c r="A29" s="229" t="s">
        <v>97</v>
      </c>
      <c r="B29" s="48" t="s">
        <v>287</v>
      </c>
      <c r="C29" s="144">
        <v>1192.73565748483</v>
      </c>
      <c r="D29" s="143">
        <v>1234.1625546667403</v>
      </c>
      <c r="E29" s="143">
        <v>1288.2162966528902</v>
      </c>
      <c r="F29" s="143">
        <v>1326.1669057630102</v>
      </c>
      <c r="G29" s="143">
        <v>1370.9075082680001</v>
      </c>
      <c r="H29" s="209"/>
    </row>
    <row r="30" spans="1:9" s="30" customFormat="1" ht="15" customHeight="1">
      <c r="A30" s="229" t="s">
        <v>98</v>
      </c>
      <c r="B30" s="48" t="s">
        <v>271</v>
      </c>
      <c r="C30" s="144">
        <v>870.88039916509501</v>
      </c>
      <c r="D30" s="143">
        <v>864.0460534565641</v>
      </c>
      <c r="E30" s="143">
        <v>883.28299634828102</v>
      </c>
      <c r="F30" s="143">
        <v>904.03538715559705</v>
      </c>
      <c r="G30" s="143">
        <v>931.9165851752681</v>
      </c>
      <c r="H30" s="209"/>
    </row>
    <row r="31" spans="1:9" s="4" customFormat="1" ht="15" customHeight="1">
      <c r="A31" s="229" t="s">
        <v>99</v>
      </c>
      <c r="B31" s="48" t="s">
        <v>141</v>
      </c>
      <c r="C31" s="144">
        <v>1055.95122198632</v>
      </c>
      <c r="D31" s="143">
        <v>1137.61313656639</v>
      </c>
      <c r="E31" s="143">
        <v>1152.06544729542</v>
      </c>
      <c r="F31" s="143">
        <v>881.44586567724207</v>
      </c>
      <c r="G31" s="143">
        <v>906.25313125215609</v>
      </c>
      <c r="H31" s="209"/>
    </row>
    <row r="32" spans="1:9" s="4" customFormat="1" ht="15" customHeight="1">
      <c r="A32" s="229" t="s">
        <v>100</v>
      </c>
      <c r="B32" s="48" t="s">
        <v>101</v>
      </c>
      <c r="C32" s="144">
        <v>805.60707911066811</v>
      </c>
      <c r="D32" s="143">
        <v>884.79351349735396</v>
      </c>
      <c r="E32" s="143">
        <v>940.13548521955704</v>
      </c>
      <c r="F32" s="143">
        <v>966.77459034364415</v>
      </c>
      <c r="G32" s="143">
        <v>902.47706034700616</v>
      </c>
      <c r="H32" s="209"/>
    </row>
    <row r="33" spans="1:8" s="4" customFormat="1" ht="15" customHeight="1">
      <c r="A33" s="229" t="s">
        <v>102</v>
      </c>
      <c r="B33" s="48" t="s">
        <v>198</v>
      </c>
      <c r="C33" s="144">
        <v>581.20801298786807</v>
      </c>
      <c r="D33" s="143">
        <v>605.31637523957102</v>
      </c>
      <c r="E33" s="143">
        <v>640.07429772108799</v>
      </c>
      <c r="F33" s="143">
        <v>693.03110301924607</v>
      </c>
      <c r="G33" s="143">
        <v>709.10495202157108</v>
      </c>
      <c r="H33" s="209"/>
    </row>
    <row r="34" spans="1:8" s="4" customFormat="1" ht="15" customHeight="1">
      <c r="A34" s="229" t="s">
        <v>103</v>
      </c>
      <c r="B34" s="48" t="s">
        <v>199</v>
      </c>
      <c r="C34" s="144">
        <v>810.94643290570104</v>
      </c>
      <c r="D34" s="143">
        <v>811.29937716689506</v>
      </c>
      <c r="E34" s="143">
        <v>807.94678428067414</v>
      </c>
      <c r="F34" s="143">
        <v>848.23727985363598</v>
      </c>
      <c r="G34" s="143">
        <v>866.738532611452</v>
      </c>
      <c r="H34" s="209"/>
    </row>
    <row r="35" spans="1:8" s="4" customFormat="1" ht="15" customHeight="1">
      <c r="A35" s="52" t="s">
        <v>104</v>
      </c>
      <c r="B35" s="53" t="s">
        <v>281</v>
      </c>
      <c r="C35" s="148">
        <v>758.02</v>
      </c>
      <c r="D35" s="147">
        <v>1027.8227272727299</v>
      </c>
      <c r="E35" s="147">
        <v>842.32228571428607</v>
      </c>
      <c r="F35" s="147">
        <v>880.202</v>
      </c>
      <c r="G35" s="147">
        <v>1093.5383720930201</v>
      </c>
      <c r="H35" s="209"/>
    </row>
    <row r="36" spans="1:8" s="4" customFormat="1" ht="15" customHeight="1">
      <c r="A36" s="29" t="s">
        <v>283</v>
      </c>
      <c r="C36" s="142"/>
      <c r="D36" s="142"/>
      <c r="E36" s="142"/>
      <c r="F36" s="142"/>
      <c r="G36" s="142"/>
      <c r="H36" s="212"/>
    </row>
    <row r="37" spans="1:8" s="4" customFormat="1" ht="24" customHeight="1">
      <c r="A37" s="15"/>
      <c r="B37" s="438" t="s">
        <v>186</v>
      </c>
      <c r="C37" s="438"/>
      <c r="D37" s="438"/>
      <c r="E37" s="438"/>
      <c r="F37" s="438"/>
      <c r="G37" s="438"/>
      <c r="H37" s="208"/>
    </row>
    <row r="38" spans="1:8" ht="15" customHeight="1">
      <c r="B38" s="437" t="s">
        <v>192</v>
      </c>
      <c r="C38" s="437"/>
      <c r="D38" s="437"/>
      <c r="E38" s="437"/>
      <c r="F38" s="437"/>
      <c r="G38" s="437"/>
      <c r="H38" s="213"/>
    </row>
    <row r="39" spans="1:8">
      <c r="B39" s="407"/>
      <c r="C39" s="149"/>
      <c r="D39" s="149"/>
      <c r="E39" s="149"/>
      <c r="F39" s="149"/>
      <c r="G39" s="149"/>
      <c r="H39" s="213"/>
    </row>
    <row r="40" spans="1:8">
      <c r="C40" s="149"/>
      <c r="D40" s="149"/>
      <c r="E40" s="149"/>
      <c r="F40" s="149"/>
      <c r="G40" s="149"/>
      <c r="H40" s="213"/>
    </row>
  </sheetData>
  <mergeCells count="4">
    <mergeCell ref="A1:G1"/>
    <mergeCell ref="A5:B5"/>
    <mergeCell ref="B38:G38"/>
    <mergeCell ref="B37:G37"/>
  </mergeCells>
  <phoneticPr fontId="15" type="noConversion"/>
  <conditionalFormatting sqref="A1:XFD1048576">
    <cfRule type="cellIs" dxfId="30" priority="1" operator="equal">
      <formula>0</formula>
    </cfRule>
  </conditionalFormatting>
  <printOptions horizontalCentered="1"/>
  <pageMargins left="0.11811023622047245" right="0.11811023622047245" top="2.0078740157480315" bottom="0.51181102362204722" header="0.19685039370078741" footer="0"/>
  <pageSetup paperSize="9" scale="95" orientation="portrait" r:id="rId1"/>
  <headerFooter alignWithMargins="0"/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olha22" enableFormatConditionsCalculation="0">
    <tabColor indexed="26"/>
  </sheetPr>
  <dimension ref="A1:N59"/>
  <sheetViews>
    <sheetView workbookViewId="0">
      <selection sqref="A1:H1"/>
    </sheetView>
  </sheetViews>
  <sheetFormatPr defaultRowHeight="11.25"/>
  <cols>
    <col min="1" max="1" width="2.28515625" style="206" customWidth="1"/>
    <col min="2" max="2" width="55.85546875" style="206" customWidth="1"/>
    <col min="3" max="8" width="7.28515625" style="206" customWidth="1"/>
    <col min="9" max="16384" width="9.140625" style="206"/>
  </cols>
  <sheetData>
    <row r="1" spans="1:14" s="90" customFormat="1" ht="28.5" customHeight="1">
      <c r="A1" s="431" t="s">
        <v>290</v>
      </c>
      <c r="B1" s="431"/>
      <c r="C1" s="431"/>
      <c r="D1" s="431"/>
      <c r="E1" s="431"/>
      <c r="F1" s="431"/>
      <c r="G1" s="431"/>
      <c r="H1" s="431"/>
    </row>
    <row r="2" spans="1:14" s="88" customFormat="1" ht="15" customHeight="1">
      <c r="A2" s="93"/>
      <c r="B2" s="93"/>
      <c r="C2" s="93"/>
      <c r="D2" s="93"/>
      <c r="E2" s="93"/>
      <c r="F2" s="93"/>
      <c r="G2" s="93"/>
      <c r="H2" s="93"/>
    </row>
    <row r="3" spans="1:14" s="186" customFormat="1" ht="15" customHeight="1">
      <c r="A3" s="42" t="s">
        <v>70</v>
      </c>
      <c r="B3" s="29"/>
      <c r="C3" s="141"/>
      <c r="D3" s="43"/>
      <c r="E3" s="43"/>
      <c r="F3" s="43"/>
      <c r="G3" s="43"/>
      <c r="H3" s="43" t="s">
        <v>133</v>
      </c>
    </row>
    <row r="4" spans="1:14" s="186" customFormat="1" ht="28.5" customHeight="1" thickBot="1">
      <c r="A4" s="164" t="s">
        <v>12</v>
      </c>
      <c r="B4" s="46"/>
      <c r="C4" s="46">
        <v>2007</v>
      </c>
      <c r="D4" s="7">
        <v>2008</v>
      </c>
      <c r="E4" s="7">
        <v>2009</v>
      </c>
      <c r="F4" s="246">
        <v>2010</v>
      </c>
      <c r="G4" s="7">
        <v>2011</v>
      </c>
      <c r="H4" s="7">
        <v>2012</v>
      </c>
    </row>
    <row r="5" spans="1:14" s="186" customFormat="1" ht="16.5" customHeight="1" thickTop="1">
      <c r="A5" s="423" t="s">
        <v>71</v>
      </c>
      <c r="B5" s="423"/>
      <c r="C5" s="143">
        <v>808.5</v>
      </c>
      <c r="D5" s="143">
        <v>846.1</v>
      </c>
      <c r="E5" s="143">
        <v>870.33975224698497</v>
      </c>
      <c r="F5" s="266">
        <v>900.03881579759502</v>
      </c>
      <c r="G5" s="143">
        <f>+[6]q22!D7</f>
        <v>906.10728754671709</v>
      </c>
      <c r="H5" s="143">
        <f>+[6]q22!E7</f>
        <v>915.01247006081212</v>
      </c>
      <c r="I5" s="389"/>
      <c r="N5" s="193"/>
    </row>
    <row r="6" spans="1:14" s="186" customFormat="1" ht="16.5" customHeight="1">
      <c r="A6" s="229" t="s">
        <v>146</v>
      </c>
      <c r="B6" s="48" t="s">
        <v>193</v>
      </c>
      <c r="C6" s="143">
        <v>611.79999999999995</v>
      </c>
      <c r="D6" s="143">
        <v>625</v>
      </c>
      <c r="E6" s="143">
        <v>644.21024823864502</v>
      </c>
      <c r="F6" s="266">
        <v>683.57154070186607</v>
      </c>
      <c r="G6" s="143">
        <f>+[6]q22!D8</f>
        <v>709.68807892125403</v>
      </c>
      <c r="H6" s="143">
        <f>+[6]q22!E8</f>
        <v>709.31408527707606</v>
      </c>
      <c r="I6" s="389"/>
    </row>
    <row r="7" spans="1:14" s="186" customFormat="1" ht="12.75" customHeight="1">
      <c r="A7" s="229" t="s">
        <v>147</v>
      </c>
      <c r="B7" s="48" t="s">
        <v>200</v>
      </c>
      <c r="C7" s="143">
        <v>786.5</v>
      </c>
      <c r="D7" s="143">
        <v>822.4</v>
      </c>
      <c r="E7" s="143">
        <v>843.3461577044211</v>
      </c>
      <c r="F7" s="266">
        <v>858.34627898279712</v>
      </c>
      <c r="G7" s="143">
        <f>+[6]q22!D9</f>
        <v>881.03848512289801</v>
      </c>
      <c r="H7" s="143">
        <f>+[6]q22!E9</f>
        <v>909.41963441491703</v>
      </c>
      <c r="I7" s="389"/>
    </row>
    <row r="8" spans="1:14" s="186" customFormat="1" ht="12.75" customHeight="1">
      <c r="A8" s="229" t="s">
        <v>148</v>
      </c>
      <c r="B8" s="48" t="s">
        <v>194</v>
      </c>
      <c r="C8" s="143">
        <v>735.5</v>
      </c>
      <c r="D8" s="143">
        <v>776.7</v>
      </c>
      <c r="E8" s="143">
        <v>797.79431872275302</v>
      </c>
      <c r="F8" s="266">
        <v>823.51331440898309</v>
      </c>
      <c r="G8" s="143">
        <f>+[6]q22!D10</f>
        <v>831.10316317840102</v>
      </c>
      <c r="H8" s="143">
        <f>+[6]q22!E10</f>
        <v>836.46267618588308</v>
      </c>
      <c r="I8" s="389"/>
    </row>
    <row r="9" spans="1:14" s="186" customFormat="1" ht="12.75" customHeight="1">
      <c r="A9" s="163"/>
      <c r="B9" s="161" t="s">
        <v>161</v>
      </c>
      <c r="C9" s="146">
        <v>664.4</v>
      </c>
      <c r="D9" s="146">
        <v>706.8</v>
      </c>
      <c r="E9" s="146">
        <v>707.62600968740605</v>
      </c>
      <c r="F9" s="267">
        <v>733.44252321704505</v>
      </c>
      <c r="G9" s="146">
        <f>+[6]q22!D11</f>
        <v>738.31819998681908</v>
      </c>
      <c r="H9" s="146">
        <f>+[6]q22!E11</f>
        <v>744.16280577029306</v>
      </c>
      <c r="I9" s="389"/>
    </row>
    <row r="10" spans="1:14" s="186" customFormat="1" ht="12.75" customHeight="1">
      <c r="A10" s="163"/>
      <c r="B10" s="161" t="s">
        <v>162</v>
      </c>
      <c r="C10" s="146">
        <v>982.9</v>
      </c>
      <c r="D10" s="146">
        <v>1054.7</v>
      </c>
      <c r="E10" s="146">
        <v>1078.9270760954803</v>
      </c>
      <c r="F10" s="267">
        <v>1092.2258533305801</v>
      </c>
      <c r="G10" s="146">
        <f>+[6]q22!D12</f>
        <v>1099.3502372915002</v>
      </c>
      <c r="H10" s="146">
        <f>+[6]q22!E12</f>
        <v>1097.20380053083</v>
      </c>
      <c r="I10" s="389"/>
    </row>
    <row r="11" spans="1:14" s="186" customFormat="1" ht="12.75" customHeight="1">
      <c r="A11" s="163"/>
      <c r="B11" s="161" t="s">
        <v>163</v>
      </c>
      <c r="C11" s="146">
        <v>1995.1</v>
      </c>
      <c r="D11" s="146">
        <v>1720.5</v>
      </c>
      <c r="E11" s="146">
        <v>1739.09773364486</v>
      </c>
      <c r="F11" s="267">
        <v>1672.5775819672101</v>
      </c>
      <c r="G11" s="146">
        <f>+[6]q22!D13</f>
        <v>1750.8027872860603</v>
      </c>
      <c r="H11" s="146">
        <f>+[6]q22!E13</f>
        <v>1789.22683823529</v>
      </c>
      <c r="I11" s="389"/>
    </row>
    <row r="12" spans="1:14" s="186" customFormat="1" ht="12.75" customHeight="1">
      <c r="A12" s="163"/>
      <c r="B12" s="161" t="s">
        <v>0</v>
      </c>
      <c r="C12" s="146">
        <v>608</v>
      </c>
      <c r="D12" s="146">
        <v>635</v>
      </c>
      <c r="E12" s="146">
        <v>652.14474251167906</v>
      </c>
      <c r="F12" s="267">
        <v>670.87358527522508</v>
      </c>
      <c r="G12" s="146">
        <f>+[6]q22!D14</f>
        <v>673.34767975614102</v>
      </c>
      <c r="H12" s="146">
        <f>+[6]q22!E14</f>
        <v>682.25763422869807</v>
      </c>
      <c r="I12" s="389"/>
    </row>
    <row r="13" spans="1:14" s="186" customFormat="1" ht="12.75" customHeight="1">
      <c r="A13" s="163"/>
      <c r="B13" s="161" t="s">
        <v>164</v>
      </c>
      <c r="C13" s="146">
        <v>500.5</v>
      </c>
      <c r="D13" s="146">
        <v>523.79999999999995</v>
      </c>
      <c r="E13" s="146">
        <v>545.38357636447802</v>
      </c>
      <c r="F13" s="267">
        <v>569.91739740342507</v>
      </c>
      <c r="G13" s="146">
        <f>+[6]q22!D15</f>
        <v>583.15684339874997</v>
      </c>
      <c r="H13" s="146">
        <f>+[6]q22!E15</f>
        <v>583.49531784998408</v>
      </c>
      <c r="I13" s="389"/>
    </row>
    <row r="14" spans="1:14" s="186" customFormat="1" ht="12.75" customHeight="1">
      <c r="A14" s="163"/>
      <c r="B14" s="161" t="s">
        <v>165</v>
      </c>
      <c r="C14" s="146">
        <v>530.9</v>
      </c>
      <c r="D14" s="146">
        <v>558.70000000000005</v>
      </c>
      <c r="E14" s="146">
        <v>566.22915045395609</v>
      </c>
      <c r="F14" s="267">
        <v>594.134805099289</v>
      </c>
      <c r="G14" s="146">
        <f>+[6]q22!D16</f>
        <v>602.44631787439607</v>
      </c>
      <c r="H14" s="146">
        <f>+[6]q22!E16</f>
        <v>606.16544097952897</v>
      </c>
      <c r="I14" s="389"/>
    </row>
    <row r="15" spans="1:14" s="186" customFormat="1" ht="12.75" customHeight="1">
      <c r="A15" s="163"/>
      <c r="B15" s="161" t="s">
        <v>1</v>
      </c>
      <c r="C15" s="146">
        <v>691.1</v>
      </c>
      <c r="D15" s="146">
        <v>729.1</v>
      </c>
      <c r="E15" s="146">
        <v>753.14661141624208</v>
      </c>
      <c r="F15" s="267">
        <v>778.30066393193601</v>
      </c>
      <c r="G15" s="146">
        <f>+[6]q22!D17</f>
        <v>797.07819935691305</v>
      </c>
      <c r="H15" s="146">
        <f>+[6]q22!E17</f>
        <v>801.81164399956504</v>
      </c>
      <c r="I15" s="389"/>
    </row>
    <row r="16" spans="1:14" s="186" customFormat="1" ht="12.75" customHeight="1">
      <c r="A16" s="163"/>
      <c r="B16" s="161" t="s">
        <v>2</v>
      </c>
      <c r="C16" s="146">
        <v>978.8</v>
      </c>
      <c r="D16" s="146">
        <v>1031.3</v>
      </c>
      <c r="E16" s="146">
        <v>1073.0480052579699</v>
      </c>
      <c r="F16" s="267">
        <v>1099.8618385552702</v>
      </c>
      <c r="G16" s="146">
        <f>+[6]q22!D18</f>
        <v>1106.7077675354901</v>
      </c>
      <c r="H16" s="146">
        <f>+[6]q22!E18</f>
        <v>1109.00273121074</v>
      </c>
      <c r="I16" s="389"/>
    </row>
    <row r="17" spans="1:9" s="186" customFormat="1" ht="12.75" customHeight="1">
      <c r="A17" s="163"/>
      <c r="B17" s="161" t="s">
        <v>166</v>
      </c>
      <c r="C17" s="146">
        <v>808.1</v>
      </c>
      <c r="D17" s="146">
        <v>826.4</v>
      </c>
      <c r="E17" s="146">
        <v>839.61941576689799</v>
      </c>
      <c r="F17" s="267">
        <v>884.75233432555194</v>
      </c>
      <c r="G17" s="146">
        <f>+[6]q22!D19</f>
        <v>874.664460896945</v>
      </c>
      <c r="H17" s="146">
        <f>+[6]q22!E19</f>
        <v>873.89827780429607</v>
      </c>
      <c r="I17" s="389"/>
    </row>
    <row r="18" spans="1:9" s="186" customFormat="1" ht="12.75" customHeight="1">
      <c r="A18" s="163"/>
      <c r="B18" s="20" t="s">
        <v>3</v>
      </c>
      <c r="C18" s="146">
        <v>2324.1999999999998</v>
      </c>
      <c r="D18" s="146">
        <v>2463.3000000000002</v>
      </c>
      <c r="E18" s="146">
        <v>2377.9560328879802</v>
      </c>
      <c r="F18" s="267">
        <v>2381.5729663147304</v>
      </c>
      <c r="G18" s="146">
        <f>+[6]q22!D20</f>
        <v>2458.6039447629</v>
      </c>
      <c r="H18" s="146">
        <f>+[6]q22!E20</f>
        <v>2705.3212022471903</v>
      </c>
      <c r="I18" s="389"/>
    </row>
    <row r="19" spans="1:9" s="186" customFormat="1" ht="12.75" customHeight="1">
      <c r="A19" s="163"/>
      <c r="B19" s="20" t="s">
        <v>4</v>
      </c>
      <c r="C19" s="146">
        <v>1215.7</v>
      </c>
      <c r="D19" s="146">
        <v>1274.9000000000001</v>
      </c>
      <c r="E19" s="146">
        <v>1290.1194665529702</v>
      </c>
      <c r="F19" s="267">
        <v>1303.4785253062403</v>
      </c>
      <c r="G19" s="146">
        <f>+[6]q22!D21</f>
        <v>1301.3907729282803</v>
      </c>
      <c r="H19" s="146">
        <f>+[6]q22!E21</f>
        <v>1303.7961942388499</v>
      </c>
      <c r="I19" s="389"/>
    </row>
    <row r="20" spans="1:9" s="186" customFormat="1" ht="12.75" customHeight="1">
      <c r="A20" s="163"/>
      <c r="B20" s="20" t="s">
        <v>5</v>
      </c>
      <c r="C20" s="146">
        <v>1542.4</v>
      </c>
      <c r="D20" s="146">
        <v>1680.5</v>
      </c>
      <c r="E20" s="146">
        <v>1623.7016162436501</v>
      </c>
      <c r="F20" s="267">
        <v>1628.1952338190399</v>
      </c>
      <c r="G20" s="146">
        <f>+[6]q22!D22</f>
        <v>1573.9513191881902</v>
      </c>
      <c r="H20" s="146">
        <f>+[6]q22!E22</f>
        <v>1553.32970737198</v>
      </c>
      <c r="I20" s="389"/>
    </row>
    <row r="21" spans="1:9" s="186" customFormat="1" ht="12.75" customHeight="1">
      <c r="A21" s="163"/>
      <c r="B21" s="20" t="s">
        <v>167</v>
      </c>
      <c r="C21" s="146">
        <v>792.9</v>
      </c>
      <c r="D21" s="146">
        <v>839.4</v>
      </c>
      <c r="E21" s="146">
        <v>872.01139604073705</v>
      </c>
      <c r="F21" s="267">
        <v>887.18681961338007</v>
      </c>
      <c r="G21" s="146">
        <f>+[6]q22!D23</f>
        <v>893.99426756670607</v>
      </c>
      <c r="H21" s="146">
        <f>+[6]q22!E23</f>
        <v>904.24493161705607</v>
      </c>
      <c r="I21" s="389"/>
    </row>
    <row r="22" spans="1:9" s="186" customFormat="1" ht="12.75" customHeight="1">
      <c r="A22" s="163"/>
      <c r="B22" s="20" t="s">
        <v>6</v>
      </c>
      <c r="C22" s="146">
        <v>791.9</v>
      </c>
      <c r="D22" s="146">
        <v>823.9</v>
      </c>
      <c r="E22" s="146">
        <v>847.37000873962199</v>
      </c>
      <c r="F22" s="267">
        <v>855.84175560045207</v>
      </c>
      <c r="G22" s="146">
        <f>+[6]q22!D24</f>
        <v>872.98658462703509</v>
      </c>
      <c r="H22" s="146">
        <f>+[6]q22!E24</f>
        <v>875.08232725595906</v>
      </c>
      <c r="I22" s="389"/>
    </row>
    <row r="23" spans="1:9" s="186" customFormat="1" ht="12.75" customHeight="1">
      <c r="A23" s="163"/>
      <c r="B23" s="20" t="s">
        <v>168</v>
      </c>
      <c r="C23" s="146">
        <v>863.8</v>
      </c>
      <c r="D23" s="146">
        <v>901.4</v>
      </c>
      <c r="E23" s="146">
        <v>943.64113455701704</v>
      </c>
      <c r="F23" s="267">
        <v>971.10451916018201</v>
      </c>
      <c r="G23" s="146">
        <f>+[6]q22!D25</f>
        <v>990.77504364000606</v>
      </c>
      <c r="H23" s="146">
        <f>+[6]q22!E25</f>
        <v>1021.6042002479901</v>
      </c>
      <c r="I23" s="389"/>
    </row>
    <row r="24" spans="1:9" s="186" customFormat="1" ht="12.75" customHeight="1">
      <c r="A24" s="163"/>
      <c r="B24" s="20" t="s">
        <v>182</v>
      </c>
      <c r="C24" s="146">
        <v>751.1</v>
      </c>
      <c r="D24" s="146">
        <v>781</v>
      </c>
      <c r="E24" s="146">
        <v>804.3263750115691</v>
      </c>
      <c r="F24" s="267">
        <v>826.79856494904004</v>
      </c>
      <c r="G24" s="146">
        <f>+[6]q22!D26</f>
        <v>840.03643184101804</v>
      </c>
      <c r="H24" s="146">
        <f>+[6]q22!E26</f>
        <v>850.34830979133199</v>
      </c>
      <c r="I24" s="389"/>
    </row>
    <row r="25" spans="1:9" s="186" customFormat="1" ht="12.75" customHeight="1">
      <c r="A25" s="163"/>
      <c r="B25" s="20" t="s">
        <v>201</v>
      </c>
      <c r="C25" s="146">
        <v>1132.7</v>
      </c>
      <c r="D25" s="146">
        <v>1061.4000000000001</v>
      </c>
      <c r="E25" s="146">
        <v>1175.79444381545</v>
      </c>
      <c r="F25" s="267">
        <v>1157.67595824778</v>
      </c>
      <c r="G25" s="146">
        <f>+[6]q22!D27</f>
        <v>1138.3426639430099</v>
      </c>
      <c r="H25" s="146">
        <f>+[6]q22!E27</f>
        <v>1199.1037039990902</v>
      </c>
      <c r="I25" s="389"/>
    </row>
    <row r="26" spans="1:9" s="186" customFormat="1" ht="12.75" customHeight="1">
      <c r="A26" s="163"/>
      <c r="B26" s="20" t="s">
        <v>202</v>
      </c>
      <c r="C26" s="146">
        <v>885.2</v>
      </c>
      <c r="D26" s="146">
        <v>1032.3</v>
      </c>
      <c r="E26" s="146">
        <v>1052.83824106732</v>
      </c>
      <c r="F26" s="267">
        <v>971.70778111059803</v>
      </c>
      <c r="G26" s="146">
        <f>+[6]q22!D28</f>
        <v>968.48703631158708</v>
      </c>
      <c r="H26" s="146">
        <f>+[6]q22!E28</f>
        <v>977.74065492789407</v>
      </c>
      <c r="I26" s="389"/>
    </row>
    <row r="27" spans="1:9" s="186" customFormat="1" ht="12.75" customHeight="1">
      <c r="A27" s="163"/>
      <c r="B27" s="20" t="s">
        <v>169</v>
      </c>
      <c r="C27" s="146">
        <v>858.2</v>
      </c>
      <c r="D27" s="146">
        <v>882.4</v>
      </c>
      <c r="E27" s="146">
        <v>902.32052197802204</v>
      </c>
      <c r="F27" s="267">
        <v>928.68510311625801</v>
      </c>
      <c r="G27" s="146">
        <f>+[6]q22!D29</f>
        <v>944.56601858289605</v>
      </c>
      <c r="H27" s="146">
        <f>+[6]q22!E29</f>
        <v>940.94041107547309</v>
      </c>
      <c r="I27" s="389"/>
    </row>
    <row r="28" spans="1:9" s="186" customFormat="1" ht="12.75" customHeight="1">
      <c r="A28" s="163"/>
      <c r="B28" s="20" t="s">
        <v>7</v>
      </c>
      <c r="C28" s="146">
        <v>897</v>
      </c>
      <c r="D28" s="146">
        <v>930.5</v>
      </c>
      <c r="E28" s="146">
        <v>970.16078312704803</v>
      </c>
      <c r="F28" s="267">
        <v>1020.9775566796101</v>
      </c>
      <c r="G28" s="146">
        <f>+[6]q22!D30</f>
        <v>1013.2524508210701</v>
      </c>
      <c r="H28" s="146">
        <f>+[6]q22!E30</f>
        <v>1032.9870175670301</v>
      </c>
      <c r="I28" s="389"/>
    </row>
    <row r="29" spans="1:9" s="186" customFormat="1" ht="12.75" customHeight="1">
      <c r="A29" s="163"/>
      <c r="B29" s="20" t="s">
        <v>170</v>
      </c>
      <c r="C29" s="146">
        <v>972.4</v>
      </c>
      <c r="D29" s="146">
        <v>915.9</v>
      </c>
      <c r="E29" s="146">
        <v>953.90133155792296</v>
      </c>
      <c r="F29" s="267">
        <v>932.42166879523199</v>
      </c>
      <c r="G29" s="146">
        <f>+[6]q22!D31</f>
        <v>900.528058918483</v>
      </c>
      <c r="H29" s="146">
        <f>+[6]q22!E31</f>
        <v>895.88049443207103</v>
      </c>
      <c r="I29" s="389"/>
    </row>
    <row r="30" spans="1:9" s="204" customFormat="1" ht="12.75" customHeight="1">
      <c r="A30" s="163"/>
      <c r="B30" s="20" t="s">
        <v>8</v>
      </c>
      <c r="C30" s="146">
        <v>564.20000000000005</v>
      </c>
      <c r="D30" s="146">
        <v>592.6</v>
      </c>
      <c r="E30" s="146">
        <v>610.21548580786009</v>
      </c>
      <c r="F30" s="267">
        <v>642.11331156587698</v>
      </c>
      <c r="G30" s="146">
        <f>+[6]q22!D32</f>
        <v>645.58889594996697</v>
      </c>
      <c r="H30" s="146">
        <f>+[6]q22!E32</f>
        <v>646.85553878245605</v>
      </c>
      <c r="I30" s="389"/>
    </row>
    <row r="31" spans="1:9" s="186" customFormat="1" ht="12.75" customHeight="1">
      <c r="A31" s="163"/>
      <c r="B31" s="20" t="s">
        <v>171</v>
      </c>
      <c r="C31" s="146">
        <v>697.8</v>
      </c>
      <c r="D31" s="146">
        <v>724.4</v>
      </c>
      <c r="E31" s="146">
        <v>737.42833828260302</v>
      </c>
      <c r="F31" s="267">
        <v>768.51830897207412</v>
      </c>
      <c r="G31" s="146">
        <f>+[6]q22!D33</f>
        <v>775.44992060627908</v>
      </c>
      <c r="H31" s="146">
        <f>+[6]q22!E33</f>
        <v>784.50699154147208</v>
      </c>
      <c r="I31" s="389"/>
    </row>
    <row r="32" spans="1:9" s="186" customFormat="1" ht="12.75" customHeight="1">
      <c r="A32" s="163"/>
      <c r="B32" s="20" t="s">
        <v>9</v>
      </c>
      <c r="C32" s="146">
        <v>878.1</v>
      </c>
      <c r="D32" s="146">
        <v>1008</v>
      </c>
      <c r="E32" s="146">
        <v>1057.4525715996401</v>
      </c>
      <c r="F32" s="267">
        <v>1110.7435536304401</v>
      </c>
      <c r="G32" s="146">
        <f>+[6]q22!D34</f>
        <v>1141.4185383502199</v>
      </c>
      <c r="H32" s="146">
        <f>+[6]q22!E34</f>
        <v>1055.4868888374601</v>
      </c>
      <c r="I32" s="389"/>
    </row>
    <row r="33" spans="1:9" s="186" customFormat="1" ht="16.5" customHeight="1">
      <c r="A33" s="229" t="s">
        <v>149</v>
      </c>
      <c r="B33" s="48" t="s">
        <v>203</v>
      </c>
      <c r="C33" s="143">
        <v>1652.4</v>
      </c>
      <c r="D33" s="143">
        <v>1717.6</v>
      </c>
      <c r="E33" s="143">
        <v>1796.06376091625</v>
      </c>
      <c r="F33" s="266">
        <v>1914.3056932194002</v>
      </c>
      <c r="G33" s="143">
        <f>+[6]q22!D35</f>
        <v>2276.4465609081599</v>
      </c>
      <c r="H33" s="143">
        <f>+[6]q22!E35</f>
        <v>2347.4893993855603</v>
      </c>
      <c r="I33" s="389"/>
    </row>
    <row r="34" spans="1:9" s="186" customFormat="1" ht="12.75" customHeight="1">
      <c r="A34" s="229" t="s">
        <v>150</v>
      </c>
      <c r="B34" s="48" t="s">
        <v>10</v>
      </c>
      <c r="C34" s="143">
        <v>850.2</v>
      </c>
      <c r="D34" s="143">
        <v>873.9</v>
      </c>
      <c r="E34" s="143">
        <v>889.52971115738603</v>
      </c>
      <c r="F34" s="266">
        <v>904.01025193128112</v>
      </c>
      <c r="G34" s="143">
        <f>+[6]q22!D36</f>
        <v>886.87575581395311</v>
      </c>
      <c r="H34" s="143">
        <f>+[6]q22!E36</f>
        <v>879.21199829738896</v>
      </c>
      <c r="I34" s="389"/>
    </row>
    <row r="35" spans="1:9" s="186" customFormat="1" ht="12.75" customHeight="1">
      <c r="A35" s="229" t="s">
        <v>151</v>
      </c>
      <c r="B35" s="48" t="s">
        <v>152</v>
      </c>
      <c r="C35" s="143">
        <v>696.3</v>
      </c>
      <c r="D35" s="143">
        <v>729</v>
      </c>
      <c r="E35" s="143">
        <v>756.40492846401105</v>
      </c>
      <c r="F35" s="266">
        <v>792.60436378041209</v>
      </c>
      <c r="G35" s="143">
        <f>+[6]q22!D37</f>
        <v>795.19835195089502</v>
      </c>
      <c r="H35" s="143">
        <f>+[6]q22!E37</f>
        <v>806.69803934794004</v>
      </c>
      <c r="I35" s="389"/>
    </row>
    <row r="36" spans="1:9" s="186" customFormat="1" ht="12.75" customHeight="1">
      <c r="A36" s="229" t="s">
        <v>153</v>
      </c>
      <c r="B36" s="48" t="s">
        <v>11</v>
      </c>
      <c r="C36" s="143">
        <v>785.7</v>
      </c>
      <c r="D36" s="143">
        <v>813.5</v>
      </c>
      <c r="E36" s="143">
        <v>833.483086513648</v>
      </c>
      <c r="F36" s="266">
        <v>850.82826743933401</v>
      </c>
      <c r="G36" s="143">
        <f>+[6]q22!D38</f>
        <v>860.81717438761814</v>
      </c>
      <c r="H36" s="143">
        <f>+[6]q22!E38</f>
        <v>865.27399656330908</v>
      </c>
      <c r="I36" s="389"/>
    </row>
    <row r="37" spans="1:9" s="186" customFormat="1" ht="12.75" customHeight="1">
      <c r="A37" s="229" t="s">
        <v>116</v>
      </c>
      <c r="B37" s="48" t="s">
        <v>172</v>
      </c>
      <c r="C37" s="143">
        <v>917</v>
      </c>
      <c r="D37" s="143">
        <v>967.3</v>
      </c>
      <c r="E37" s="143">
        <v>976.83611953218917</v>
      </c>
      <c r="F37" s="266">
        <v>1024.1548435112099</v>
      </c>
      <c r="G37" s="143">
        <f>+[6]q22!D39</f>
        <v>981.02985871697308</v>
      </c>
      <c r="H37" s="143">
        <f>+[6]q22!E39</f>
        <v>995.08957381331709</v>
      </c>
      <c r="I37" s="389"/>
    </row>
    <row r="38" spans="1:9" s="186" customFormat="1" ht="12.75" customHeight="1">
      <c r="A38" s="229" t="s">
        <v>26</v>
      </c>
      <c r="B38" s="48" t="s">
        <v>173</v>
      </c>
      <c r="C38" s="143">
        <v>595.4</v>
      </c>
      <c r="D38" s="143">
        <v>617.6</v>
      </c>
      <c r="E38" s="143">
        <v>630.51632899590902</v>
      </c>
      <c r="F38" s="266">
        <v>650.83406026874309</v>
      </c>
      <c r="G38" s="143">
        <f>+[6]q22!D40</f>
        <v>658.46110518959802</v>
      </c>
      <c r="H38" s="143">
        <f>+[6]q22!E40</f>
        <v>665.14247539857013</v>
      </c>
      <c r="I38" s="389"/>
    </row>
    <row r="39" spans="1:9" s="186" customFormat="1" ht="12.75" customHeight="1">
      <c r="A39" s="229" t="s">
        <v>154</v>
      </c>
      <c r="B39" s="48" t="s">
        <v>204</v>
      </c>
      <c r="C39" s="143">
        <v>1518.4</v>
      </c>
      <c r="D39" s="143">
        <v>1556.4</v>
      </c>
      <c r="E39" s="143">
        <v>1569.2537443153101</v>
      </c>
      <c r="F39" s="266">
        <v>1567.9794862820002</v>
      </c>
      <c r="G39" s="143">
        <f>+[6]q22!D41</f>
        <v>1539.4262208725402</v>
      </c>
      <c r="H39" s="143">
        <f>+[6]q22!E41</f>
        <v>1523.06483792322</v>
      </c>
      <c r="I39" s="389"/>
    </row>
    <row r="40" spans="1:9" s="88" customFormat="1" ht="12.75" customHeight="1">
      <c r="A40" s="229" t="s">
        <v>155</v>
      </c>
      <c r="B40" s="48" t="s">
        <v>205</v>
      </c>
      <c r="C40" s="143">
        <v>1434.6</v>
      </c>
      <c r="D40" s="143">
        <v>1507.8</v>
      </c>
      <c r="E40" s="143">
        <v>1540.8910271765301</v>
      </c>
      <c r="F40" s="266">
        <v>1571.6347616754902</v>
      </c>
      <c r="G40" s="143">
        <f>+[6]q22!D42</f>
        <v>1580.53056639897</v>
      </c>
      <c r="H40" s="143">
        <f>+[6]q22!E42</f>
        <v>1580.93139130435</v>
      </c>
      <c r="I40" s="389"/>
    </row>
    <row r="41" spans="1:9" s="88" customFormat="1" ht="12.75" customHeight="1">
      <c r="A41" s="229" t="s">
        <v>156</v>
      </c>
      <c r="B41" s="48" t="s">
        <v>206</v>
      </c>
      <c r="C41" s="143">
        <v>889.6</v>
      </c>
      <c r="D41" s="143">
        <v>917.1</v>
      </c>
      <c r="E41" s="143">
        <v>930.69884409448798</v>
      </c>
      <c r="F41" s="266">
        <v>966.114047792414</v>
      </c>
      <c r="G41" s="143">
        <f>+[6]q22!D43</f>
        <v>987.79830662356403</v>
      </c>
      <c r="H41" s="143">
        <f>+[6]q22!E43</f>
        <v>974.00191556895709</v>
      </c>
      <c r="I41" s="389"/>
    </row>
    <row r="42" spans="1:9" s="88" customFormat="1" ht="12.75" customHeight="1">
      <c r="A42" s="229" t="s">
        <v>117</v>
      </c>
      <c r="B42" s="48" t="s">
        <v>207</v>
      </c>
      <c r="C42" s="143">
        <v>1101.3</v>
      </c>
      <c r="D42" s="143">
        <v>1146.4000000000001</v>
      </c>
      <c r="E42" s="143">
        <v>1159.1830018493602</v>
      </c>
      <c r="F42" s="266">
        <v>1207.5584909463701</v>
      </c>
      <c r="G42" s="143">
        <f>+[6]q22!D44</f>
        <v>1220.5550409380601</v>
      </c>
      <c r="H42" s="143">
        <f>+[6]q22!E44</f>
        <v>1203.5435557061401</v>
      </c>
      <c r="I42" s="389"/>
    </row>
    <row r="43" spans="1:9" s="88" customFormat="1" ht="12.75" customHeight="1">
      <c r="A43" s="229" t="s">
        <v>158</v>
      </c>
      <c r="B43" s="48" t="s">
        <v>208</v>
      </c>
      <c r="C43" s="143">
        <v>688.7</v>
      </c>
      <c r="D43" s="143">
        <v>713.6</v>
      </c>
      <c r="E43" s="143">
        <v>727.2439839595711</v>
      </c>
      <c r="F43" s="266">
        <v>752.58256594465399</v>
      </c>
      <c r="G43" s="143">
        <f>+[6]q22!D45</f>
        <v>754.7893907013671</v>
      </c>
      <c r="H43" s="143">
        <f>+[6]q22!E45</f>
        <v>778.43652847668909</v>
      </c>
      <c r="I43" s="389"/>
    </row>
    <row r="44" spans="1:9" s="88" customFormat="1" ht="12.75" customHeight="1">
      <c r="A44" s="229" t="s">
        <v>159</v>
      </c>
      <c r="B44" s="48" t="s">
        <v>174</v>
      </c>
      <c r="C44" s="143">
        <v>884.3</v>
      </c>
      <c r="D44" s="143">
        <v>910.8</v>
      </c>
      <c r="E44" s="143">
        <v>854.35532510952305</v>
      </c>
      <c r="F44" s="266">
        <v>906.18224197745008</v>
      </c>
      <c r="G44" s="143">
        <f>+[6]q22!D46</f>
        <v>882.87234794321796</v>
      </c>
      <c r="H44" s="143">
        <f>+[6]q22!E46</f>
        <v>898.74943544951009</v>
      </c>
      <c r="I44" s="389"/>
    </row>
    <row r="45" spans="1:9" s="88" customFormat="1" ht="12.75" customHeight="1">
      <c r="A45" s="229" t="s">
        <v>175</v>
      </c>
      <c r="B45" s="48" t="s">
        <v>157</v>
      </c>
      <c r="C45" s="143">
        <v>930.8</v>
      </c>
      <c r="D45" s="143">
        <v>986.3</v>
      </c>
      <c r="E45" s="143">
        <v>1070.0050533036101</v>
      </c>
      <c r="F45" s="266">
        <v>1127.7484353537</v>
      </c>
      <c r="G45" s="143">
        <f>+[6]q22!D47</f>
        <v>1115.4416407116501</v>
      </c>
      <c r="H45" s="143">
        <f>+[6]q22!E47</f>
        <v>1129.3833492752599</v>
      </c>
      <c r="I45" s="389"/>
    </row>
    <row r="46" spans="1:9" s="88" customFormat="1" ht="12.75" customHeight="1">
      <c r="A46" s="229" t="s">
        <v>160</v>
      </c>
      <c r="B46" s="48" t="s">
        <v>209</v>
      </c>
      <c r="C46" s="143">
        <v>721.3</v>
      </c>
      <c r="D46" s="143">
        <v>752.1</v>
      </c>
      <c r="E46" s="143">
        <v>776.90909016006003</v>
      </c>
      <c r="F46" s="266">
        <v>802.82445316372514</v>
      </c>
      <c r="G46" s="143">
        <f>+[6]q22!D48</f>
        <v>809.35715825234013</v>
      </c>
      <c r="H46" s="143">
        <f>+[6]q22!E48</f>
        <v>814.83935037014112</v>
      </c>
      <c r="I46" s="389"/>
    </row>
    <row r="47" spans="1:9" s="88" customFormat="1" ht="12.75" customHeight="1">
      <c r="A47" s="229" t="s">
        <v>176</v>
      </c>
      <c r="B47" s="48" t="s">
        <v>210</v>
      </c>
      <c r="C47" s="143">
        <v>1198.9000000000001</v>
      </c>
      <c r="D47" s="143">
        <v>1306.4000000000001</v>
      </c>
      <c r="E47" s="143">
        <v>1248.9622382735902</v>
      </c>
      <c r="F47" s="266">
        <v>1407.0816731789801</v>
      </c>
      <c r="G47" s="143">
        <f>+[6]q22!D49</f>
        <v>1470.5818160824301</v>
      </c>
      <c r="H47" s="143">
        <f>+[6]q22!E49</f>
        <v>1516.9304159477399</v>
      </c>
      <c r="I47" s="389"/>
    </row>
    <row r="48" spans="1:9" s="88" customFormat="1" ht="12.75" customHeight="1">
      <c r="A48" s="229" t="s">
        <v>177</v>
      </c>
      <c r="B48" s="48" t="s">
        <v>211</v>
      </c>
      <c r="C48" s="143">
        <v>721.7</v>
      </c>
      <c r="D48" s="143">
        <v>750.2</v>
      </c>
      <c r="E48" s="143">
        <v>788.93483895760301</v>
      </c>
      <c r="F48" s="266">
        <v>819.93683683649203</v>
      </c>
      <c r="G48" s="143">
        <f>+[6]q22!D50</f>
        <v>826.15121887716407</v>
      </c>
      <c r="H48" s="143">
        <f>+[6]q22!E50</f>
        <v>845.17285477785504</v>
      </c>
      <c r="I48" s="389"/>
    </row>
    <row r="49" spans="1:14" s="88" customFormat="1" ht="12.75" customHeight="1">
      <c r="A49" s="52" t="s">
        <v>178</v>
      </c>
      <c r="B49" s="53" t="s">
        <v>212</v>
      </c>
      <c r="C49" s="147">
        <v>1210.3</v>
      </c>
      <c r="D49" s="147">
        <v>1511.3</v>
      </c>
      <c r="E49" s="147">
        <v>2037.6387096774201</v>
      </c>
      <c r="F49" s="268">
        <v>2147.9182142857098</v>
      </c>
      <c r="G49" s="147">
        <f>+[6]q22!D51</f>
        <v>1626.5571052631599</v>
      </c>
      <c r="H49" s="147">
        <f>+[6]q22!E51</f>
        <v>1975.48822222222</v>
      </c>
      <c r="I49" s="389"/>
    </row>
    <row r="50" spans="1:14" s="88" customFormat="1" ht="15" customHeight="1">
      <c r="A50" s="29" t="s">
        <v>283</v>
      </c>
      <c r="B50" s="222"/>
      <c r="C50" s="337"/>
      <c r="D50" s="337"/>
      <c r="E50" s="338"/>
      <c r="F50" s="335"/>
      <c r="G50" s="335"/>
      <c r="H50" s="143"/>
      <c r="I50" s="389"/>
    </row>
    <row r="51" spans="1:14" s="88" customFormat="1" ht="15" customHeight="1">
      <c r="B51" s="439" t="s">
        <v>189</v>
      </c>
      <c r="C51" s="439"/>
      <c r="D51" s="439"/>
      <c r="E51" s="439"/>
      <c r="F51" s="439"/>
      <c r="G51" s="439"/>
      <c r="H51" s="143"/>
      <c r="I51" s="389"/>
      <c r="J51" s="192"/>
      <c r="K51" s="192"/>
      <c r="L51" s="192"/>
      <c r="M51" s="192"/>
      <c r="N51" s="192"/>
    </row>
    <row r="52" spans="1:14" s="88" customFormat="1">
      <c r="B52" s="91"/>
      <c r="C52" s="191"/>
      <c r="D52" s="191"/>
      <c r="E52" s="191"/>
      <c r="F52" s="225"/>
      <c r="G52" s="225"/>
      <c r="H52" s="386"/>
    </row>
    <row r="53" spans="1:14" s="88" customFormat="1">
      <c r="C53" s="191"/>
      <c r="D53" s="191"/>
      <c r="E53" s="191"/>
      <c r="F53" s="225"/>
      <c r="G53" s="225"/>
      <c r="H53" s="386"/>
    </row>
    <row r="54" spans="1:14" s="88" customFormat="1">
      <c r="C54" s="191"/>
      <c r="D54" s="191"/>
      <c r="E54" s="191"/>
      <c r="F54" s="225"/>
      <c r="G54" s="225"/>
      <c r="H54" s="386"/>
    </row>
    <row r="55" spans="1:14" s="88" customFormat="1">
      <c r="C55" s="191"/>
      <c r="D55" s="191"/>
      <c r="E55" s="191"/>
      <c r="F55" s="225"/>
      <c r="G55" s="225"/>
      <c r="H55" s="386"/>
    </row>
    <row r="56" spans="1:14" s="88" customFormat="1">
      <c r="C56" s="191"/>
      <c r="D56" s="191"/>
      <c r="E56" s="191"/>
      <c r="F56" s="225"/>
      <c r="G56" s="225"/>
      <c r="H56" s="386"/>
    </row>
    <row r="57" spans="1:14" s="88" customFormat="1">
      <c r="C57" s="191"/>
      <c r="D57" s="191"/>
      <c r="E57" s="191"/>
      <c r="F57" s="225"/>
      <c r="G57" s="225"/>
      <c r="H57" s="386"/>
    </row>
    <row r="58" spans="1:14" s="88" customFormat="1">
      <c r="C58" s="191"/>
      <c r="D58" s="191"/>
      <c r="E58" s="191"/>
      <c r="F58" s="225"/>
      <c r="G58" s="225"/>
      <c r="H58" s="386"/>
    </row>
    <row r="59" spans="1:14" s="88" customFormat="1">
      <c r="C59" s="191"/>
      <c r="D59" s="191"/>
      <c r="E59" s="206"/>
      <c r="F59" s="206"/>
      <c r="G59" s="206"/>
      <c r="H59" s="206"/>
    </row>
  </sheetData>
  <mergeCells count="3">
    <mergeCell ref="A5:B5"/>
    <mergeCell ref="B51:G51"/>
    <mergeCell ref="A1:H1"/>
  </mergeCells>
  <phoneticPr fontId="15" type="noConversion"/>
  <conditionalFormatting sqref="A1:XFD1048576">
    <cfRule type="cellIs" dxfId="29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Folha23" enableFormatConditionsCalculation="0">
    <tabColor indexed="26"/>
  </sheetPr>
  <dimension ref="A1:HF43"/>
  <sheetViews>
    <sheetView workbookViewId="0">
      <selection sqref="A1:M1"/>
    </sheetView>
  </sheetViews>
  <sheetFormatPr defaultRowHeight="17.25" customHeight="1"/>
  <cols>
    <col min="1" max="1" width="15" style="206" customWidth="1"/>
    <col min="2" max="2" width="2.42578125" style="206" customWidth="1"/>
    <col min="3" max="13" width="6.140625" style="206" bestFit="1" customWidth="1"/>
    <col min="14" max="214" width="9.140625" style="206"/>
    <col min="215" max="16384" width="9.140625" style="41"/>
  </cols>
  <sheetData>
    <row r="1" spans="1:13" s="214" customFormat="1" ht="28.5" customHeight="1">
      <c r="A1" s="440" t="s">
        <v>254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s="215" customFormat="1" ht="15" customHeight="1">
      <c r="A2" s="133"/>
      <c r="B2" s="133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s="88" customFormat="1" ht="15" customHeight="1">
      <c r="A3" s="95" t="s">
        <v>40</v>
      </c>
      <c r="B3" s="96"/>
      <c r="C3" s="57"/>
      <c r="D3" s="57"/>
      <c r="E3" s="94"/>
      <c r="F3" s="94"/>
      <c r="G3" s="89"/>
      <c r="H3" s="111"/>
      <c r="I3" s="111"/>
      <c r="J3" s="111"/>
      <c r="K3" s="226"/>
      <c r="L3" s="226"/>
      <c r="M3" s="387" t="s">
        <v>133</v>
      </c>
    </row>
    <row r="4" spans="1:13" s="196" customFormat="1" ht="28.5" customHeight="1" thickBot="1">
      <c r="A4" s="97"/>
      <c r="B4" s="97"/>
      <c r="C4" s="60">
        <v>2002</v>
      </c>
      <c r="D4" s="60">
        <v>2003</v>
      </c>
      <c r="E4" s="60">
        <v>2004</v>
      </c>
      <c r="F4" s="60">
        <v>2005</v>
      </c>
      <c r="G4" s="60">
        <v>2006</v>
      </c>
      <c r="H4" s="60">
        <v>2007</v>
      </c>
      <c r="I4" s="60">
        <v>2008</v>
      </c>
      <c r="J4" s="60">
        <v>2009</v>
      </c>
      <c r="K4" s="261">
        <v>2010</v>
      </c>
      <c r="L4" s="60">
        <v>2011</v>
      </c>
      <c r="M4" s="60">
        <v>2012</v>
      </c>
    </row>
    <row r="5" spans="1:13" s="99" customFormat="1" ht="16.5" customHeight="1" thickTop="1">
      <c r="A5" s="93" t="s">
        <v>38</v>
      </c>
      <c r="B5" s="96" t="s">
        <v>108</v>
      </c>
      <c r="C5" s="135">
        <v>687.47955024295698</v>
      </c>
      <c r="D5" s="135">
        <v>714.29224230982197</v>
      </c>
      <c r="E5" s="135">
        <v>741.4110486571501</v>
      </c>
      <c r="F5" s="135">
        <v>767.35044475118104</v>
      </c>
      <c r="G5" s="135">
        <v>789.21641020299899</v>
      </c>
      <c r="H5" s="135">
        <v>808.5</v>
      </c>
      <c r="I5" s="135">
        <v>846.1</v>
      </c>
      <c r="J5" s="135">
        <v>870.33975224698497</v>
      </c>
      <c r="K5" s="269">
        <v>900.03881579759502</v>
      </c>
      <c r="L5" s="135">
        <f>+[7]q23!C7</f>
        <v>906.10728754671709</v>
      </c>
      <c r="M5" s="135">
        <f>+[7]q23!D7</f>
        <v>915.01247006081212</v>
      </c>
    </row>
    <row r="6" spans="1:13" s="99" customFormat="1" ht="12.75" customHeight="1">
      <c r="A6" s="57"/>
      <c r="B6" s="96" t="s">
        <v>116</v>
      </c>
      <c r="C6" s="135">
        <v>747.42049260593205</v>
      </c>
      <c r="D6" s="135">
        <v>779.65242341292503</v>
      </c>
      <c r="E6" s="135">
        <v>808.67513561737007</v>
      </c>
      <c r="F6" s="135">
        <v>835.64199989013207</v>
      </c>
      <c r="G6" s="135">
        <v>860.83385873872305</v>
      </c>
      <c r="H6" s="135">
        <v>879.6</v>
      </c>
      <c r="I6" s="135">
        <v>920.1</v>
      </c>
      <c r="J6" s="135">
        <v>943.94497678600203</v>
      </c>
      <c r="K6" s="269">
        <v>977.55570030800004</v>
      </c>
      <c r="L6" s="135">
        <f>+[7]q23!C8</f>
        <v>985.22802549054211</v>
      </c>
      <c r="M6" s="135">
        <f>+[7]q23!D8</f>
        <v>999.85354294571812</v>
      </c>
    </row>
    <row r="7" spans="1:13" s="99" customFormat="1" ht="12.75" customHeight="1">
      <c r="A7" s="57"/>
      <c r="B7" s="96" t="s">
        <v>117</v>
      </c>
      <c r="C7" s="135">
        <v>600.99646641871504</v>
      </c>
      <c r="D7" s="135">
        <v>622.13819967910001</v>
      </c>
      <c r="E7" s="135">
        <v>647.32018318089501</v>
      </c>
      <c r="F7" s="135">
        <v>674.11059078150402</v>
      </c>
      <c r="G7" s="135">
        <v>693.46412275677403</v>
      </c>
      <c r="H7" s="135">
        <v>714.6</v>
      </c>
      <c r="I7" s="135">
        <v>749.7</v>
      </c>
      <c r="J7" s="135">
        <v>775.50184381051599</v>
      </c>
      <c r="K7" s="269">
        <v>801.81028727640103</v>
      </c>
      <c r="L7" s="135">
        <f>+[7]q23!C9</f>
        <v>808.37025244079109</v>
      </c>
      <c r="M7" s="135">
        <f>+[7]q23!D9</f>
        <v>814.53727639534998</v>
      </c>
    </row>
    <row r="8" spans="1:13" s="99" customFormat="1" ht="16.5" customHeight="1">
      <c r="A8" s="101" t="s">
        <v>60</v>
      </c>
      <c r="B8" s="96" t="s">
        <v>108</v>
      </c>
      <c r="C8" s="135">
        <v>497.54530805418602</v>
      </c>
      <c r="D8" s="135">
        <v>519.39623799583899</v>
      </c>
      <c r="E8" s="135">
        <v>539.27718324491207</v>
      </c>
      <c r="F8" s="135">
        <v>557.3833214219901</v>
      </c>
      <c r="G8" s="135">
        <v>576.65915253140611</v>
      </c>
      <c r="H8" s="135">
        <v>599.29999999999995</v>
      </c>
      <c r="I8" s="135">
        <v>630.20000000000005</v>
      </c>
      <c r="J8" s="135">
        <v>654.98152605689597</v>
      </c>
      <c r="K8" s="269">
        <v>683.36832837959503</v>
      </c>
      <c r="L8" s="135">
        <f>+[8]q23!D7</f>
        <v>688.72333405066104</v>
      </c>
      <c r="M8" s="135">
        <f>+[8]q23!E7</f>
        <v>693.31185570240609</v>
      </c>
    </row>
    <row r="9" spans="1:13" s="99" customFormat="1" ht="12.75" customHeight="1">
      <c r="A9" s="94"/>
      <c r="B9" s="102" t="s">
        <v>116</v>
      </c>
      <c r="C9" s="136">
        <v>530.4748985081751</v>
      </c>
      <c r="D9" s="136">
        <v>555.58933203831498</v>
      </c>
      <c r="E9" s="136">
        <v>575.89977084614611</v>
      </c>
      <c r="F9" s="136">
        <v>595.81636625556303</v>
      </c>
      <c r="G9" s="136">
        <v>616.42235335307407</v>
      </c>
      <c r="H9" s="136">
        <v>642.1</v>
      </c>
      <c r="I9" s="136">
        <v>674.9</v>
      </c>
      <c r="J9" s="136">
        <v>698.23033543499503</v>
      </c>
      <c r="K9" s="270">
        <v>728.36798862289913</v>
      </c>
      <c r="L9" s="136">
        <f>+[8]q23!D8</f>
        <v>732.10826324534798</v>
      </c>
      <c r="M9" s="136">
        <f>+[8]q23!E8</f>
        <v>736.19934826013503</v>
      </c>
    </row>
    <row r="10" spans="1:13" s="99" customFormat="1" ht="12.75" customHeight="1">
      <c r="A10" s="94"/>
      <c r="B10" s="102" t="s">
        <v>117</v>
      </c>
      <c r="C10" s="136">
        <v>461.50695452602901</v>
      </c>
      <c r="D10" s="136">
        <v>479.73515715376305</v>
      </c>
      <c r="E10" s="136">
        <v>498.83174286482404</v>
      </c>
      <c r="F10" s="136">
        <v>515.49944606185602</v>
      </c>
      <c r="G10" s="136">
        <v>533.71262238344912</v>
      </c>
      <c r="H10" s="136">
        <v>554.5</v>
      </c>
      <c r="I10" s="136">
        <v>583.70000000000005</v>
      </c>
      <c r="J10" s="136">
        <v>610.06294596454904</v>
      </c>
      <c r="K10" s="270">
        <v>637.1627708408281</v>
      </c>
      <c r="L10" s="136">
        <f>+[8]q23!D9</f>
        <v>644.62153078391805</v>
      </c>
      <c r="M10" s="136">
        <f>+[8]q23!E9</f>
        <v>649.98606976793599</v>
      </c>
    </row>
    <row r="11" spans="1:13" s="201" customFormat="1" ht="16.5" customHeight="1">
      <c r="A11" s="101" t="s">
        <v>61</v>
      </c>
      <c r="B11" s="96" t="s">
        <v>108</v>
      </c>
      <c r="C11" s="135">
        <v>572.25779685943496</v>
      </c>
      <c r="D11" s="135">
        <v>603.72966921386001</v>
      </c>
      <c r="E11" s="135">
        <v>629.18072192138504</v>
      </c>
      <c r="F11" s="135">
        <v>652.71227916215901</v>
      </c>
      <c r="G11" s="135">
        <v>678.70507198911912</v>
      </c>
      <c r="H11" s="135">
        <v>698.1</v>
      </c>
      <c r="I11" s="135">
        <v>727</v>
      </c>
      <c r="J11" s="135">
        <v>749.28559499616108</v>
      </c>
      <c r="K11" s="269">
        <v>777.08976512895595</v>
      </c>
      <c r="L11" s="135">
        <f>+[8]q23!D10</f>
        <v>787.13249864449415</v>
      </c>
      <c r="M11" s="135">
        <f>+[8]q23!E10</f>
        <v>795.92183281039206</v>
      </c>
    </row>
    <row r="12" spans="1:13" s="99" customFormat="1" ht="12.75" customHeight="1">
      <c r="A12" s="94"/>
      <c r="B12" s="102" t="s">
        <v>116</v>
      </c>
      <c r="C12" s="136">
        <v>596.40410727554115</v>
      </c>
      <c r="D12" s="136">
        <v>633.68756148541502</v>
      </c>
      <c r="E12" s="136">
        <v>660.20126407173211</v>
      </c>
      <c r="F12" s="136">
        <v>684.57510940162797</v>
      </c>
      <c r="G12" s="136">
        <v>712.02670401493901</v>
      </c>
      <c r="H12" s="136">
        <v>731</v>
      </c>
      <c r="I12" s="136">
        <v>761.9</v>
      </c>
      <c r="J12" s="136">
        <v>783.55369736834609</v>
      </c>
      <c r="K12" s="270">
        <v>813.43615235224206</v>
      </c>
      <c r="L12" s="136">
        <f>+[8]q23!D11</f>
        <v>824.367640959445</v>
      </c>
      <c r="M12" s="136">
        <f>+[8]q23!E11</f>
        <v>837.09259699746508</v>
      </c>
    </row>
    <row r="13" spans="1:13" s="99" customFormat="1" ht="12.75" customHeight="1">
      <c r="A13" s="94"/>
      <c r="B13" s="102" t="s">
        <v>117</v>
      </c>
      <c r="C13" s="136">
        <v>535.67525878778099</v>
      </c>
      <c r="D13" s="136">
        <v>559.483782136983</v>
      </c>
      <c r="E13" s="136">
        <v>583.63846554928807</v>
      </c>
      <c r="F13" s="136">
        <v>607.01529098847504</v>
      </c>
      <c r="G13" s="136">
        <v>631.91840953270707</v>
      </c>
      <c r="H13" s="136">
        <v>652.9</v>
      </c>
      <c r="I13" s="136">
        <v>680</v>
      </c>
      <c r="J13" s="136">
        <v>704.15832460146009</v>
      </c>
      <c r="K13" s="270">
        <v>730.57269980709304</v>
      </c>
      <c r="L13" s="136">
        <f>+[8]q23!D12</f>
        <v>740.5587233655491</v>
      </c>
      <c r="M13" s="136">
        <f>+[8]q23!E12</f>
        <v>746.56635720330405</v>
      </c>
    </row>
    <row r="14" spans="1:13" s="201" customFormat="1" ht="16.5" customHeight="1">
      <c r="A14" s="101" t="s">
        <v>62</v>
      </c>
      <c r="B14" s="96" t="s">
        <v>108</v>
      </c>
      <c r="C14" s="135">
        <v>621.72564667613494</v>
      </c>
      <c r="D14" s="135">
        <v>650.78357143094604</v>
      </c>
      <c r="E14" s="135">
        <v>682.65280643543906</v>
      </c>
      <c r="F14" s="135">
        <v>706.64864455490704</v>
      </c>
      <c r="G14" s="135">
        <v>722.77385458605113</v>
      </c>
      <c r="H14" s="135">
        <v>744.4</v>
      </c>
      <c r="I14" s="135">
        <v>777.5</v>
      </c>
      <c r="J14" s="135">
        <v>799.48465262441005</v>
      </c>
      <c r="K14" s="269">
        <v>826.37761626955603</v>
      </c>
      <c r="L14" s="135">
        <f>+[8]q23!D13</f>
        <v>834.90446944899099</v>
      </c>
      <c r="M14" s="135">
        <f>+[8]q23!E13</f>
        <v>840.06820612425304</v>
      </c>
    </row>
    <row r="15" spans="1:13" s="99" customFormat="1" ht="12.75" customHeight="1">
      <c r="A15" s="94"/>
      <c r="B15" s="102" t="s">
        <v>116</v>
      </c>
      <c r="C15" s="136">
        <v>654.15984920391099</v>
      </c>
      <c r="D15" s="136">
        <v>688.53087481212003</v>
      </c>
      <c r="E15" s="136">
        <v>724.9444147909071</v>
      </c>
      <c r="F15" s="136">
        <v>751.00268744666801</v>
      </c>
      <c r="G15" s="136">
        <v>770.77407497803404</v>
      </c>
      <c r="H15" s="136">
        <v>791.8</v>
      </c>
      <c r="I15" s="136">
        <v>825</v>
      </c>
      <c r="J15" s="136">
        <v>847.44722917137108</v>
      </c>
      <c r="K15" s="270">
        <v>876.62569718444206</v>
      </c>
      <c r="L15" s="136">
        <f>+[8]q23!D14</f>
        <v>887.1796201271161</v>
      </c>
      <c r="M15" s="136">
        <f>+[8]q23!E14</f>
        <v>897.24773638381396</v>
      </c>
    </row>
    <row r="16" spans="1:13" s="99" customFormat="1" ht="12.75" customHeight="1">
      <c r="A16" s="94"/>
      <c r="B16" s="102" t="s">
        <v>117</v>
      </c>
      <c r="C16" s="136">
        <v>569.28933421818806</v>
      </c>
      <c r="D16" s="136">
        <v>591.60656598167895</v>
      </c>
      <c r="E16" s="136">
        <v>617.95091578553104</v>
      </c>
      <c r="F16" s="136">
        <v>640.57659855298402</v>
      </c>
      <c r="G16" s="136">
        <v>653.2765706006611</v>
      </c>
      <c r="H16" s="136">
        <v>676.3</v>
      </c>
      <c r="I16" s="136">
        <v>710.5</v>
      </c>
      <c r="J16" s="136">
        <v>731.67533429629407</v>
      </c>
      <c r="K16" s="270">
        <v>757.63161982412305</v>
      </c>
      <c r="L16" s="136">
        <f>+[8]q23!D15</f>
        <v>765.90968465544904</v>
      </c>
      <c r="M16" s="136">
        <f>+[8]q23!E15</f>
        <v>767.17754657682099</v>
      </c>
    </row>
    <row r="17" spans="1:13" s="201" customFormat="1" ht="16.5" customHeight="1">
      <c r="A17" s="101" t="s">
        <v>63</v>
      </c>
      <c r="B17" s="96" t="s">
        <v>108</v>
      </c>
      <c r="C17" s="135">
        <v>673.08594981235206</v>
      </c>
      <c r="D17" s="135">
        <v>721.20923674752896</v>
      </c>
      <c r="E17" s="135">
        <v>745.64582875868098</v>
      </c>
      <c r="F17" s="135">
        <v>770.82773328639405</v>
      </c>
      <c r="G17" s="135">
        <v>790.72265459871312</v>
      </c>
      <c r="H17" s="135">
        <v>805.1</v>
      </c>
      <c r="I17" s="135">
        <v>843</v>
      </c>
      <c r="J17" s="135">
        <v>869.79422354250005</v>
      </c>
      <c r="K17" s="269">
        <v>904.81749509670306</v>
      </c>
      <c r="L17" s="135">
        <f>+[8]q23!D16</f>
        <v>915.50646686648508</v>
      </c>
      <c r="M17" s="135">
        <f>+[8]q23!E16</f>
        <v>920.82799670903</v>
      </c>
    </row>
    <row r="18" spans="1:13" s="99" customFormat="1" ht="12.75" customHeight="1">
      <c r="A18" s="94"/>
      <c r="B18" s="102" t="s">
        <v>116</v>
      </c>
      <c r="C18" s="136">
        <v>731.49517355578496</v>
      </c>
      <c r="D18" s="136">
        <v>787.31172553058616</v>
      </c>
      <c r="E18" s="136">
        <v>814.79849485059799</v>
      </c>
      <c r="F18" s="136">
        <v>841.82418631348605</v>
      </c>
      <c r="G18" s="136">
        <v>867.96115118128603</v>
      </c>
      <c r="H18" s="136">
        <v>879.1</v>
      </c>
      <c r="I18" s="136">
        <v>918.3</v>
      </c>
      <c r="J18" s="136">
        <v>939.89061166738213</v>
      </c>
      <c r="K18" s="270">
        <v>986.12570834266501</v>
      </c>
      <c r="L18" s="136">
        <f>+[8]q23!D17</f>
        <v>1002.7861659594801</v>
      </c>
      <c r="M18" s="136">
        <f>+[8]q23!E17</f>
        <v>1017.1927624921</v>
      </c>
    </row>
    <row r="19" spans="1:13" s="99" customFormat="1" ht="12.75" customHeight="1">
      <c r="A19" s="94"/>
      <c r="B19" s="102" t="s">
        <v>117</v>
      </c>
      <c r="C19" s="136">
        <v>588.13717816062103</v>
      </c>
      <c r="D19" s="136">
        <v>626.54128592792904</v>
      </c>
      <c r="E19" s="136">
        <v>647.0079352322731</v>
      </c>
      <c r="F19" s="136">
        <v>672.98673936730108</v>
      </c>
      <c r="G19" s="136">
        <v>687.56216004224893</v>
      </c>
      <c r="H19" s="136">
        <v>708.1</v>
      </c>
      <c r="I19" s="136">
        <v>745.5</v>
      </c>
      <c r="J19" s="136">
        <v>778.50789662797104</v>
      </c>
      <c r="K19" s="270">
        <v>801.024374866931</v>
      </c>
      <c r="L19" s="136">
        <f>+[8]q23!D18</f>
        <v>808.12100685657617</v>
      </c>
      <c r="M19" s="136">
        <f>+[8]q23!E18</f>
        <v>809.306602837323</v>
      </c>
    </row>
    <row r="20" spans="1:13" s="201" customFormat="1" ht="16.5" customHeight="1">
      <c r="A20" s="101" t="s">
        <v>64</v>
      </c>
      <c r="B20" s="96" t="s">
        <v>108</v>
      </c>
      <c r="C20" s="135">
        <v>761.89509115689498</v>
      </c>
      <c r="D20" s="135">
        <v>790.1343139435071</v>
      </c>
      <c r="E20" s="135">
        <v>823.44287846071006</v>
      </c>
      <c r="F20" s="135">
        <v>856.45636337703206</v>
      </c>
      <c r="G20" s="135">
        <v>888.46701431011911</v>
      </c>
      <c r="H20" s="135">
        <v>896.7</v>
      </c>
      <c r="I20" s="135">
        <v>933.1</v>
      </c>
      <c r="J20" s="135">
        <v>955.58100935341906</v>
      </c>
      <c r="K20" s="269">
        <v>984.21381133294904</v>
      </c>
      <c r="L20" s="135">
        <f>+[8]q23!D19</f>
        <v>975.44688214210407</v>
      </c>
      <c r="M20" s="135">
        <f>+[8]q23!E19</f>
        <v>970.74764928367301</v>
      </c>
    </row>
    <row r="21" spans="1:13" s="99" customFormat="1" ht="12.75" customHeight="1">
      <c r="A21" s="94"/>
      <c r="B21" s="102" t="s">
        <v>116</v>
      </c>
      <c r="C21" s="136">
        <v>849.62087022518506</v>
      </c>
      <c r="D21" s="136">
        <v>880.82021557416499</v>
      </c>
      <c r="E21" s="136">
        <v>919.18551064718213</v>
      </c>
      <c r="F21" s="136">
        <v>959.41723217712217</v>
      </c>
      <c r="G21" s="136">
        <v>999.59029644022405</v>
      </c>
      <c r="H21" s="136">
        <v>1001</v>
      </c>
      <c r="I21" s="136">
        <v>1039.5999999999999</v>
      </c>
      <c r="J21" s="136">
        <v>1058.5984149061101</v>
      </c>
      <c r="K21" s="270">
        <v>1099.5804539721601</v>
      </c>
      <c r="L21" s="136">
        <f>+[8]q23!D20</f>
        <v>1095.2043701929401</v>
      </c>
      <c r="M21" s="136">
        <f>+[8]q23!E20</f>
        <v>1093.27177615302</v>
      </c>
    </row>
    <row r="22" spans="1:13" s="99" customFormat="1" ht="12.75" customHeight="1">
      <c r="A22" s="94"/>
      <c r="B22" s="102" t="s">
        <v>117</v>
      </c>
      <c r="C22" s="136">
        <v>640.43476854911205</v>
      </c>
      <c r="D22" s="136">
        <v>663.5437761604361</v>
      </c>
      <c r="E22" s="136">
        <v>692.87077607984406</v>
      </c>
      <c r="F22" s="136">
        <v>720.84326279465404</v>
      </c>
      <c r="G22" s="136">
        <v>745.43751446286797</v>
      </c>
      <c r="H22" s="136">
        <v>763</v>
      </c>
      <c r="I22" s="136">
        <v>797.4</v>
      </c>
      <c r="J22" s="136">
        <v>824.48672938483207</v>
      </c>
      <c r="K22" s="270">
        <v>842.14320131280908</v>
      </c>
      <c r="L22" s="136">
        <f>+[8]q23!D21</f>
        <v>833.60061669261199</v>
      </c>
      <c r="M22" s="136">
        <f>+[8]q23!E21</f>
        <v>833.46375253317001</v>
      </c>
    </row>
    <row r="23" spans="1:13" s="201" customFormat="1" ht="16.5" customHeight="1">
      <c r="A23" s="101" t="s">
        <v>65</v>
      </c>
      <c r="B23" s="96" t="s">
        <v>108</v>
      </c>
      <c r="C23" s="135">
        <v>838.78891278137007</v>
      </c>
      <c r="D23" s="135">
        <v>867.63567649367712</v>
      </c>
      <c r="E23" s="135">
        <v>891.04214396194902</v>
      </c>
      <c r="F23" s="135">
        <v>908.36306174949812</v>
      </c>
      <c r="G23" s="135">
        <v>929.51438151142202</v>
      </c>
      <c r="H23" s="135">
        <v>959.6</v>
      </c>
      <c r="I23" s="135">
        <v>998.9</v>
      </c>
      <c r="J23" s="135">
        <v>1036.6178187765602</v>
      </c>
      <c r="K23" s="269">
        <v>1063.4667120263798</v>
      </c>
      <c r="L23" s="135">
        <f>+[8]q23!D22</f>
        <v>1097.85438043095</v>
      </c>
      <c r="M23" s="135">
        <f>+[8]q23!E22</f>
        <v>1130.61492767204</v>
      </c>
    </row>
    <row r="24" spans="1:13" s="99" customFormat="1" ht="12.75" customHeight="1">
      <c r="A24" s="94"/>
      <c r="B24" s="102" t="s">
        <v>116</v>
      </c>
      <c r="C24" s="136">
        <v>935.03934164890109</v>
      </c>
      <c r="D24" s="136">
        <v>968.68662793107308</v>
      </c>
      <c r="E24" s="136">
        <v>990.53028719567203</v>
      </c>
      <c r="F24" s="136">
        <v>1012.32820981264</v>
      </c>
      <c r="G24" s="136">
        <v>1029.59108192556</v>
      </c>
      <c r="H24" s="136">
        <v>1056.5999999999999</v>
      </c>
      <c r="I24" s="136">
        <v>1105.4000000000001</v>
      </c>
      <c r="J24" s="136">
        <v>1151.97483164343</v>
      </c>
      <c r="K24" s="270">
        <v>1158.9458437935798</v>
      </c>
      <c r="L24" s="136">
        <f>+[8]q23!D23</f>
        <v>1213.9047432024201</v>
      </c>
      <c r="M24" s="136">
        <f>+[8]q23!E23</f>
        <v>1270.5372532188799</v>
      </c>
    </row>
    <row r="25" spans="1:13" s="99" customFormat="1" ht="12.75" customHeight="1">
      <c r="A25" s="94"/>
      <c r="B25" s="102" t="s">
        <v>117</v>
      </c>
      <c r="C25" s="136">
        <v>696.37208432401906</v>
      </c>
      <c r="D25" s="136">
        <v>720.19802330449295</v>
      </c>
      <c r="E25" s="136">
        <v>744.93560771590603</v>
      </c>
      <c r="F25" s="136">
        <v>761.10057352333706</v>
      </c>
      <c r="G25" s="136">
        <v>786.82951079376301</v>
      </c>
      <c r="H25" s="136">
        <v>819.2</v>
      </c>
      <c r="I25" s="136">
        <v>853.3</v>
      </c>
      <c r="J25" s="136">
        <v>877.31204828382499</v>
      </c>
      <c r="K25" s="270">
        <v>926.27814812471001</v>
      </c>
      <c r="L25" s="136">
        <f>+[8]q23!D24</f>
        <v>939.21475749684703</v>
      </c>
      <c r="M25" s="136">
        <f>+[8]q23!E24</f>
        <v>949.71238912762306</v>
      </c>
    </row>
    <row r="26" spans="1:13" s="200" customFormat="1" ht="16.5" customHeight="1">
      <c r="A26" s="101" t="s">
        <v>66</v>
      </c>
      <c r="B26" s="96" t="s">
        <v>108</v>
      </c>
      <c r="C26" s="135">
        <v>835.04569607077804</v>
      </c>
      <c r="D26" s="135">
        <v>885.74287829041305</v>
      </c>
      <c r="E26" s="135">
        <v>913.22986024800309</v>
      </c>
      <c r="F26" s="135">
        <v>960.7665591892511</v>
      </c>
      <c r="G26" s="135">
        <v>980.21534863945612</v>
      </c>
      <c r="H26" s="135">
        <v>998.8</v>
      </c>
      <c r="I26" s="135">
        <v>1035.4000000000001</v>
      </c>
      <c r="J26" s="135">
        <v>1055.1029939743401</v>
      </c>
      <c r="K26" s="269">
        <v>1089.92068926672</v>
      </c>
      <c r="L26" s="135">
        <f>+[8]q23!D25</f>
        <v>1076.4972942341499</v>
      </c>
      <c r="M26" s="135">
        <f>+[8]q23!E25</f>
        <v>1091.2504342150901</v>
      </c>
    </row>
    <row r="27" spans="1:13" s="191" customFormat="1" ht="12.75" customHeight="1">
      <c r="A27" s="94"/>
      <c r="B27" s="102" t="s">
        <v>116</v>
      </c>
      <c r="C27" s="136">
        <v>924.08005305434403</v>
      </c>
      <c r="D27" s="136">
        <v>979.8959194956351</v>
      </c>
      <c r="E27" s="136">
        <v>1023.2877249511801</v>
      </c>
      <c r="F27" s="136">
        <v>1061.9909258786702</v>
      </c>
      <c r="G27" s="136">
        <v>1084.2901969320501</v>
      </c>
      <c r="H27" s="136">
        <v>1100.0999999999999</v>
      </c>
      <c r="I27" s="136">
        <v>1139.4000000000001</v>
      </c>
      <c r="J27" s="136">
        <v>1138.55280653825</v>
      </c>
      <c r="K27" s="270">
        <v>1180.65290942928</v>
      </c>
      <c r="L27" s="136">
        <f>+[8]q23!D26</f>
        <v>1159.4315072552401</v>
      </c>
      <c r="M27" s="136">
        <f>+[8]q23!E26</f>
        <v>1172.81920769267</v>
      </c>
    </row>
    <row r="28" spans="1:13" s="191" customFormat="1" ht="12.75" customHeight="1">
      <c r="A28" s="94"/>
      <c r="B28" s="102" t="s">
        <v>117</v>
      </c>
      <c r="C28" s="136">
        <v>710.5124474651501</v>
      </c>
      <c r="D28" s="136">
        <v>750.97710641399408</v>
      </c>
      <c r="E28" s="136">
        <v>766.18907780305108</v>
      </c>
      <c r="F28" s="136">
        <v>819.11094182196007</v>
      </c>
      <c r="G28" s="136">
        <v>834.75722946067299</v>
      </c>
      <c r="H28" s="136">
        <v>859.2</v>
      </c>
      <c r="I28" s="136">
        <v>887.7</v>
      </c>
      <c r="J28" s="136">
        <v>934.93748958159699</v>
      </c>
      <c r="K28" s="270">
        <v>958.68664808049698</v>
      </c>
      <c r="L28" s="136">
        <f>+[8]q23!D27</f>
        <v>959.66180167644006</v>
      </c>
      <c r="M28" s="136">
        <f>+[8]q23!E27</f>
        <v>973.56629150978608</v>
      </c>
    </row>
    <row r="29" spans="1:13" s="200" customFormat="1" ht="16.5" customHeight="1">
      <c r="A29" s="101" t="s">
        <v>67</v>
      </c>
      <c r="B29" s="96" t="s">
        <v>108</v>
      </c>
      <c r="C29" s="135">
        <v>878.41769674624402</v>
      </c>
      <c r="D29" s="135">
        <v>913.75419507762797</v>
      </c>
      <c r="E29" s="135">
        <v>904.68909835748013</v>
      </c>
      <c r="F29" s="135">
        <v>923.87198707248012</v>
      </c>
      <c r="G29" s="135">
        <v>968.98410054556803</v>
      </c>
      <c r="H29" s="135">
        <v>997.2</v>
      </c>
      <c r="I29" s="135">
        <v>1024.5</v>
      </c>
      <c r="J29" s="135">
        <v>1108.6939355975301</v>
      </c>
      <c r="K29" s="269">
        <v>1118.7923330184001</v>
      </c>
      <c r="L29" s="135">
        <f>+[8]q23!D28</f>
        <v>1126.56370900553</v>
      </c>
      <c r="M29" s="135">
        <f>+[8]q23!E28</f>
        <v>1172.3180161164</v>
      </c>
    </row>
    <row r="30" spans="1:13" s="191" customFormat="1" ht="12.75" customHeight="1">
      <c r="A30" s="94"/>
      <c r="B30" s="102" t="s">
        <v>116</v>
      </c>
      <c r="C30" s="136">
        <v>995.33887266725901</v>
      </c>
      <c r="D30" s="136">
        <v>1022.22270451974</v>
      </c>
      <c r="E30" s="136">
        <v>986.24323426517299</v>
      </c>
      <c r="F30" s="136">
        <v>1008.39045048254</v>
      </c>
      <c r="G30" s="136">
        <v>1050.80781779532</v>
      </c>
      <c r="H30" s="136">
        <v>1088.9000000000001</v>
      </c>
      <c r="I30" s="136">
        <v>1132.9000000000001</v>
      </c>
      <c r="J30" s="136">
        <v>1214.86412071169</v>
      </c>
      <c r="K30" s="270">
        <v>1209.47083003135</v>
      </c>
      <c r="L30" s="136">
        <f>+[8]q23!D29</f>
        <v>1227.46893862861</v>
      </c>
      <c r="M30" s="136">
        <f>+[8]q23!E29</f>
        <v>1277.8724927514102</v>
      </c>
    </row>
    <row r="31" spans="1:13" s="191" customFormat="1" ht="12.75" customHeight="1">
      <c r="A31" s="94"/>
      <c r="B31" s="102" t="s">
        <v>117</v>
      </c>
      <c r="C31" s="136">
        <v>716.39313717728805</v>
      </c>
      <c r="D31" s="136">
        <v>755.394387755102</v>
      </c>
      <c r="E31" s="136">
        <v>780.56315372966606</v>
      </c>
      <c r="F31" s="136">
        <v>797.43007267441908</v>
      </c>
      <c r="G31" s="136">
        <v>844.7698736861521</v>
      </c>
      <c r="H31" s="136">
        <v>864.3</v>
      </c>
      <c r="I31" s="136">
        <v>877.9</v>
      </c>
      <c r="J31" s="136">
        <v>951.14225420597097</v>
      </c>
      <c r="K31" s="270">
        <v>984.9625837782861</v>
      </c>
      <c r="L31" s="136">
        <f>+[8]q23!D30</f>
        <v>975.33953917486804</v>
      </c>
      <c r="M31" s="136">
        <f>+[8]q23!E30</f>
        <v>1022.46187455993</v>
      </c>
    </row>
    <row r="32" spans="1:13" s="200" customFormat="1" ht="16.5" customHeight="1">
      <c r="A32" s="101" t="s">
        <v>68</v>
      </c>
      <c r="B32" s="96" t="s">
        <v>108</v>
      </c>
      <c r="C32" s="135">
        <v>897.84106641152403</v>
      </c>
      <c r="D32" s="135">
        <v>929.96109489856906</v>
      </c>
      <c r="E32" s="135">
        <v>957.50804784302306</v>
      </c>
      <c r="F32" s="135">
        <v>988.37029414725805</v>
      </c>
      <c r="G32" s="135">
        <v>1011.7385237255399</v>
      </c>
      <c r="H32" s="135">
        <v>1024.3</v>
      </c>
      <c r="I32" s="135">
        <v>1067.3</v>
      </c>
      <c r="J32" s="135">
        <v>1096.4550342370003</v>
      </c>
      <c r="K32" s="269">
        <v>1107.9812029748998</v>
      </c>
      <c r="L32" s="135">
        <f>+[8]q23!D31</f>
        <v>1106.2147613140799</v>
      </c>
      <c r="M32" s="135">
        <f>+[8]q23!E31</f>
        <v>1097.6542684477299</v>
      </c>
    </row>
    <row r="33" spans="1:13" s="191" customFormat="1" ht="12.75" customHeight="1">
      <c r="A33" s="94"/>
      <c r="B33" s="102" t="s">
        <v>116</v>
      </c>
      <c r="C33" s="136">
        <v>976.74189029931301</v>
      </c>
      <c r="D33" s="136">
        <v>1027.60112786434</v>
      </c>
      <c r="E33" s="136">
        <v>1044.7818223613699</v>
      </c>
      <c r="F33" s="136">
        <v>1076.6022771783501</v>
      </c>
      <c r="G33" s="136">
        <v>1098.08571234138</v>
      </c>
      <c r="H33" s="136">
        <v>1106.3</v>
      </c>
      <c r="I33" s="136">
        <v>1150.7</v>
      </c>
      <c r="J33" s="136">
        <v>1180.46780729696</v>
      </c>
      <c r="K33" s="270">
        <v>1181.2931456696001</v>
      </c>
      <c r="L33" s="136">
        <f>+[8]q23!D32</f>
        <v>1186.2172224613601</v>
      </c>
      <c r="M33" s="136">
        <f>+[8]q23!E32</f>
        <v>1182.9806422514102</v>
      </c>
    </row>
    <row r="34" spans="1:13" s="191" customFormat="1" ht="12.75" customHeight="1">
      <c r="A34" s="94"/>
      <c r="B34" s="102" t="s">
        <v>117</v>
      </c>
      <c r="C34" s="136">
        <v>763.6343951213621</v>
      </c>
      <c r="D34" s="136">
        <v>782.12909402104799</v>
      </c>
      <c r="E34" s="136">
        <v>821.16644958029508</v>
      </c>
      <c r="F34" s="136">
        <v>852.81263783967813</v>
      </c>
      <c r="G34" s="136">
        <v>879.424631443679</v>
      </c>
      <c r="H34" s="136">
        <v>898.1</v>
      </c>
      <c r="I34" s="136">
        <v>936.9</v>
      </c>
      <c r="J34" s="136">
        <v>972.01066652128202</v>
      </c>
      <c r="K34" s="270">
        <v>999.21930946242412</v>
      </c>
      <c r="L34" s="136">
        <f>+[8]q23!D33</f>
        <v>990.77143123341307</v>
      </c>
      <c r="M34" s="136">
        <f>+[8]q23!E33</f>
        <v>979.46621914705804</v>
      </c>
    </row>
    <row r="35" spans="1:13" s="200" customFormat="1" ht="16.5" customHeight="1">
      <c r="A35" s="101" t="s">
        <v>69</v>
      </c>
      <c r="B35" s="96" t="s">
        <v>108</v>
      </c>
      <c r="C35" s="135">
        <v>900.01756704418801</v>
      </c>
      <c r="D35" s="135">
        <v>875.38450128505201</v>
      </c>
      <c r="E35" s="135">
        <v>911.44287920905106</v>
      </c>
      <c r="F35" s="135">
        <v>965.68637668058511</v>
      </c>
      <c r="G35" s="135">
        <v>1000.43578540574</v>
      </c>
      <c r="H35" s="135">
        <v>1025.3</v>
      </c>
      <c r="I35" s="135">
        <v>1088.8</v>
      </c>
      <c r="J35" s="135">
        <v>1134.5168758949601</v>
      </c>
      <c r="K35" s="269">
        <v>1137.3147539053</v>
      </c>
      <c r="L35" s="135">
        <f>+[8]q23!D34</f>
        <v>1132.54645433924</v>
      </c>
      <c r="M35" s="135">
        <f>+[8]q23!E34</f>
        <v>1157.2010543588701</v>
      </c>
    </row>
    <row r="36" spans="1:13" s="191" customFormat="1" ht="12.75" customHeight="1">
      <c r="A36" s="94"/>
      <c r="B36" s="102" t="s">
        <v>116</v>
      </c>
      <c r="C36" s="136">
        <v>996.82877895695106</v>
      </c>
      <c r="D36" s="136">
        <v>976.06278411843914</v>
      </c>
      <c r="E36" s="136">
        <v>1019.59241992975</v>
      </c>
      <c r="F36" s="136">
        <v>1074.99038640355</v>
      </c>
      <c r="G36" s="136">
        <v>1115.7241961251702</v>
      </c>
      <c r="H36" s="136">
        <v>1134.4000000000001</v>
      </c>
      <c r="I36" s="136">
        <v>1195.3</v>
      </c>
      <c r="J36" s="136">
        <v>1271.3025771279601</v>
      </c>
      <c r="K36" s="270">
        <v>1251.5525107849901</v>
      </c>
      <c r="L36" s="136">
        <f>+[8]q23!D35</f>
        <v>1256.9288808702202</v>
      </c>
      <c r="M36" s="136">
        <f>+[8]q23!E35</f>
        <v>1265.15645413027</v>
      </c>
    </row>
    <row r="37" spans="1:13" s="191" customFormat="1" ht="12.75" customHeight="1">
      <c r="A37" s="104"/>
      <c r="B37" s="102" t="s">
        <v>117</v>
      </c>
      <c r="C37" s="136">
        <v>747.06384012717206</v>
      </c>
      <c r="D37" s="136">
        <v>719.13274846472007</v>
      </c>
      <c r="E37" s="136">
        <v>763.611326552386</v>
      </c>
      <c r="F37" s="136">
        <v>829.07488943409612</v>
      </c>
      <c r="G37" s="136">
        <v>867.44130879943805</v>
      </c>
      <c r="H37" s="136">
        <v>886.8</v>
      </c>
      <c r="I37" s="136">
        <v>953.8</v>
      </c>
      <c r="J37" s="136">
        <v>967.80505111062007</v>
      </c>
      <c r="K37" s="270">
        <v>984.18485502742703</v>
      </c>
      <c r="L37" s="136">
        <f>+[8]q23!D36</f>
        <v>982.1955306594781</v>
      </c>
      <c r="M37" s="136">
        <f>+[8]q23!E36</f>
        <v>1023.9925668171201</v>
      </c>
    </row>
    <row r="38" spans="1:13" s="200" customFormat="1" ht="16.5" customHeight="1">
      <c r="A38" s="105" t="s">
        <v>145</v>
      </c>
      <c r="B38" s="96" t="s">
        <v>108</v>
      </c>
      <c r="C38" s="135">
        <v>987.1813547831531</v>
      </c>
      <c r="D38" s="135">
        <v>969.08878136148303</v>
      </c>
      <c r="E38" s="135">
        <v>1016.84304563432</v>
      </c>
      <c r="F38" s="135">
        <v>1063.81181169362</v>
      </c>
      <c r="G38" s="135">
        <v>1053.98578880388</v>
      </c>
      <c r="H38" s="135">
        <v>1038.5999999999999</v>
      </c>
      <c r="I38" s="135">
        <v>1076.4000000000001</v>
      </c>
      <c r="J38" s="135">
        <v>1029.6985654698199</v>
      </c>
      <c r="K38" s="269">
        <v>1057.6780509269001</v>
      </c>
      <c r="L38" s="135">
        <f>+[8]q23!D37</f>
        <v>1007.4717075641701</v>
      </c>
      <c r="M38" s="135">
        <f>+[8]q23!E37</f>
        <v>1025.5917487991098</v>
      </c>
    </row>
    <row r="39" spans="1:13" s="191" customFormat="1" ht="12.75" customHeight="1">
      <c r="A39" s="104"/>
      <c r="B39" s="102" t="s">
        <v>116</v>
      </c>
      <c r="C39" s="136">
        <v>1044.0559707729599</v>
      </c>
      <c r="D39" s="136">
        <v>1047.67136694855</v>
      </c>
      <c r="E39" s="136">
        <v>1089.77024537635</v>
      </c>
      <c r="F39" s="136">
        <v>1106.82564762425</v>
      </c>
      <c r="G39" s="136">
        <v>1102.0131159732202</v>
      </c>
      <c r="H39" s="136">
        <v>1100.9000000000001</v>
      </c>
      <c r="I39" s="136">
        <v>1136.0999999999999</v>
      </c>
      <c r="J39" s="136">
        <v>1119.8813862423201</v>
      </c>
      <c r="K39" s="270">
        <v>1185.8007802929999</v>
      </c>
      <c r="L39" s="136">
        <f>+[8]q23!D38</f>
        <v>1074.4908720794799</v>
      </c>
      <c r="M39" s="136">
        <f>+[8]q23!E38</f>
        <v>1127.56244502103</v>
      </c>
    </row>
    <row r="40" spans="1:13" s="191" customFormat="1" ht="12.75" customHeight="1">
      <c r="A40" s="106"/>
      <c r="B40" s="107" t="s">
        <v>117</v>
      </c>
      <c r="C40" s="137">
        <v>892.10960680972096</v>
      </c>
      <c r="D40" s="137">
        <v>851.24792932061507</v>
      </c>
      <c r="E40" s="137">
        <v>895.67955629326707</v>
      </c>
      <c r="F40" s="137">
        <v>989.18482792601606</v>
      </c>
      <c r="G40" s="137">
        <v>970.93832871614597</v>
      </c>
      <c r="H40" s="137">
        <v>944.8</v>
      </c>
      <c r="I40" s="137">
        <v>983.2</v>
      </c>
      <c r="J40" s="137">
        <v>915.07680056323602</v>
      </c>
      <c r="K40" s="271">
        <v>917.58693315343999</v>
      </c>
      <c r="L40" s="137">
        <f>+[8]q23!D39</f>
        <v>925.70766045597713</v>
      </c>
      <c r="M40" s="137">
        <f>+[8]q23!E39</f>
        <v>918.42306533547401</v>
      </c>
    </row>
    <row r="41" spans="1:13" s="88" customFormat="1" ht="14.25" customHeight="1">
      <c r="A41" s="29" t="s">
        <v>283</v>
      </c>
      <c r="B41" s="138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35"/>
    </row>
    <row r="42" spans="1:13" s="88" customFormat="1" ht="14.25" customHeight="1">
      <c r="A42" s="438" t="s">
        <v>187</v>
      </c>
      <c r="B42" s="438"/>
      <c r="C42" s="438"/>
      <c r="D42" s="438"/>
      <c r="E42" s="438"/>
      <c r="F42" s="438"/>
      <c r="G42" s="438"/>
      <c r="H42" s="438"/>
      <c r="I42" s="438"/>
      <c r="J42" s="438"/>
      <c r="K42" s="438"/>
      <c r="L42" s="438"/>
      <c r="M42" s="438"/>
    </row>
    <row r="43" spans="1:13" s="215" customFormat="1" ht="17.25" customHeight="1">
      <c r="A43" s="216"/>
      <c r="B43" s="216"/>
      <c r="C43" s="217"/>
      <c r="D43" s="217"/>
      <c r="E43" s="217"/>
      <c r="F43" s="218"/>
    </row>
  </sheetData>
  <mergeCells count="2">
    <mergeCell ref="A1:M1"/>
    <mergeCell ref="A42:M42"/>
  </mergeCells>
  <phoneticPr fontId="15" type="noConversion"/>
  <conditionalFormatting sqref="N42:XFD42 A1:XFD41 A43:XFD1048576 A42">
    <cfRule type="cellIs" dxfId="18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olha24" enableFormatConditionsCalculation="0">
    <tabColor indexed="26"/>
  </sheetPr>
  <dimension ref="A1:HJ25"/>
  <sheetViews>
    <sheetView workbookViewId="0">
      <selection sqref="A1:L1"/>
    </sheetView>
  </sheetViews>
  <sheetFormatPr defaultRowHeight="15.75" customHeight="1"/>
  <cols>
    <col min="1" max="1" width="14.140625" style="113" customWidth="1"/>
    <col min="2" max="12" width="7.140625" style="124" customWidth="1"/>
    <col min="13" max="13" width="6.5703125" style="113" customWidth="1"/>
    <col min="14" max="218" width="9.140625" style="113"/>
    <col min="219" max="16384" width="9.140625" style="10"/>
  </cols>
  <sheetData>
    <row r="1" spans="1:13" s="128" customFormat="1" ht="28.5" customHeight="1">
      <c r="A1" s="442" t="s">
        <v>253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</row>
    <row r="2" spans="1:13" s="4" customFormat="1" ht="15" customHeight="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s="4" customFormat="1" ht="15" customHeight="1">
      <c r="A3" s="19" t="s">
        <v>40</v>
      </c>
      <c r="B3" s="20"/>
      <c r="C3" s="20"/>
      <c r="D3" s="20"/>
      <c r="F3" s="20"/>
      <c r="G3" s="111"/>
      <c r="H3" s="111"/>
      <c r="I3" s="111"/>
      <c r="J3" s="226"/>
      <c r="K3" s="226"/>
      <c r="L3" s="387" t="s">
        <v>133</v>
      </c>
    </row>
    <row r="4" spans="1:13" s="4" customFormat="1" ht="28.5" customHeight="1" thickBot="1">
      <c r="A4" s="21"/>
      <c r="B4" s="22">
        <v>2002</v>
      </c>
      <c r="C4" s="22">
        <v>2003</v>
      </c>
      <c r="D4" s="22">
        <v>2004</v>
      </c>
      <c r="E4" s="22">
        <v>2005</v>
      </c>
      <c r="F4" s="22">
        <v>2006</v>
      </c>
      <c r="G4" s="22">
        <v>2007</v>
      </c>
      <c r="H4" s="22">
        <v>2008</v>
      </c>
      <c r="I4" s="22">
        <v>2009</v>
      </c>
      <c r="J4" s="237">
        <v>2010</v>
      </c>
      <c r="K4" s="22">
        <v>2011</v>
      </c>
      <c r="L4" s="22">
        <v>2012</v>
      </c>
    </row>
    <row r="5" spans="1:13" s="4" customFormat="1" ht="20.25" customHeight="1" thickTop="1">
      <c r="A5" s="23" t="s">
        <v>38</v>
      </c>
      <c r="B5" s="129">
        <v>687.47955024295698</v>
      </c>
      <c r="C5" s="129">
        <v>714.29224230982197</v>
      </c>
      <c r="D5" s="129">
        <v>741.4110486571501</v>
      </c>
      <c r="E5" s="129">
        <v>767.35044475118104</v>
      </c>
      <c r="F5" s="129">
        <v>789.21641020299899</v>
      </c>
      <c r="G5" s="129">
        <v>808.47849558853909</v>
      </c>
      <c r="H5" s="129">
        <v>846.1337237422581</v>
      </c>
      <c r="I5" s="129">
        <v>870.33975224698497</v>
      </c>
      <c r="J5" s="272">
        <v>900.03881579759502</v>
      </c>
      <c r="K5" s="129">
        <f>+[9]q24!C7</f>
        <v>906.10728754671709</v>
      </c>
      <c r="L5" s="129">
        <f>+[9]q24!D7</f>
        <v>915.01247006081212</v>
      </c>
      <c r="M5" s="388"/>
    </row>
    <row r="6" spans="1:13" s="4" customFormat="1" ht="20.25" customHeight="1">
      <c r="A6" s="23" t="s">
        <v>41</v>
      </c>
      <c r="B6" s="130">
        <v>608.19580210245113</v>
      </c>
      <c r="C6" s="130">
        <v>640.25050761736497</v>
      </c>
      <c r="D6" s="130">
        <v>663.92898836860502</v>
      </c>
      <c r="E6" s="130">
        <v>695.02013539542611</v>
      </c>
      <c r="F6" s="130">
        <v>715.64114610442709</v>
      </c>
      <c r="G6" s="130">
        <v>725.52774987005296</v>
      </c>
      <c r="H6" s="130">
        <v>759.984081571562</v>
      </c>
      <c r="I6" s="130">
        <v>779.78282754006307</v>
      </c>
      <c r="J6" s="273">
        <v>797.94757636934901</v>
      </c>
      <c r="K6" s="130">
        <f>+[9]q24!C8</f>
        <v>808.0001238283711</v>
      </c>
      <c r="L6" s="130">
        <f>+[9]q24!D8</f>
        <v>814.04086857411801</v>
      </c>
      <c r="M6" s="388"/>
    </row>
    <row r="7" spans="1:13" s="4" customFormat="1" ht="15" customHeight="1">
      <c r="A7" s="23" t="s">
        <v>42</v>
      </c>
      <c r="B7" s="130">
        <v>560.86560186175893</v>
      </c>
      <c r="C7" s="130">
        <v>577.57213028631497</v>
      </c>
      <c r="D7" s="130">
        <v>611.20051698589498</v>
      </c>
      <c r="E7" s="130">
        <v>616.46168819188199</v>
      </c>
      <c r="F7" s="130">
        <v>632.42975600756404</v>
      </c>
      <c r="G7" s="130">
        <v>663.04675229434702</v>
      </c>
      <c r="H7" s="130">
        <v>697.16808710715202</v>
      </c>
      <c r="I7" s="130">
        <v>727.14471536119106</v>
      </c>
      <c r="J7" s="273">
        <v>749.83693150807505</v>
      </c>
      <c r="K7" s="130">
        <f>+[9]q24!C9</f>
        <v>751.98923734065204</v>
      </c>
      <c r="L7" s="130">
        <f>+[9]q24!D9</f>
        <v>763.24835811452112</v>
      </c>
      <c r="M7" s="388"/>
    </row>
    <row r="8" spans="1:13" s="4" customFormat="1" ht="15" customHeight="1">
      <c r="A8" s="23" t="s">
        <v>129</v>
      </c>
      <c r="B8" s="130">
        <v>527.36292917383003</v>
      </c>
      <c r="C8" s="130">
        <v>553.744996494068</v>
      </c>
      <c r="D8" s="130">
        <v>573.27577162858609</v>
      </c>
      <c r="E8" s="130">
        <v>596.30622237805699</v>
      </c>
      <c r="F8" s="130">
        <v>613.77633812715999</v>
      </c>
      <c r="G8" s="130">
        <v>633.70962463646401</v>
      </c>
      <c r="H8" s="130">
        <v>665.81285936475899</v>
      </c>
      <c r="I8" s="130">
        <v>687.84311767744509</v>
      </c>
      <c r="J8" s="273">
        <v>717.739010840182</v>
      </c>
      <c r="K8" s="130">
        <f>+[9]q24!C10</f>
        <v>725.6252059877321</v>
      </c>
      <c r="L8" s="130">
        <f>+[9]q24!D10</f>
        <v>733.04839275631207</v>
      </c>
      <c r="M8" s="388"/>
    </row>
    <row r="9" spans="1:13" s="4" customFormat="1" ht="15" customHeight="1">
      <c r="A9" s="23" t="s">
        <v>44</v>
      </c>
      <c r="B9" s="130">
        <v>534.44511133266906</v>
      </c>
      <c r="C9" s="130">
        <v>545.57141929117711</v>
      </c>
      <c r="D9" s="130">
        <v>562.89745751033502</v>
      </c>
      <c r="E9" s="130">
        <v>586.582829951755</v>
      </c>
      <c r="F9" s="130">
        <v>597.98244987808198</v>
      </c>
      <c r="G9" s="130">
        <v>611.14704243944311</v>
      </c>
      <c r="H9" s="130">
        <v>648.14013887974704</v>
      </c>
      <c r="I9" s="130">
        <v>665.06851043897211</v>
      </c>
      <c r="J9" s="273">
        <v>693.32446083640707</v>
      </c>
      <c r="K9" s="130">
        <f>+[9]q24!C11</f>
        <v>706.57479207198401</v>
      </c>
      <c r="L9" s="130">
        <f>+[9]q24!D11</f>
        <v>702.44470030298999</v>
      </c>
      <c r="M9" s="388"/>
    </row>
    <row r="10" spans="1:13" s="4" customFormat="1" ht="15" customHeight="1">
      <c r="A10" s="23" t="s">
        <v>45</v>
      </c>
      <c r="B10" s="130">
        <v>529.12666548169204</v>
      </c>
      <c r="C10" s="130">
        <v>550.91862014094113</v>
      </c>
      <c r="D10" s="130">
        <v>581.7017500159061</v>
      </c>
      <c r="E10" s="130">
        <v>598.33312488373508</v>
      </c>
      <c r="F10" s="130">
        <v>614.26004937825599</v>
      </c>
      <c r="G10" s="130">
        <v>625.35899557219705</v>
      </c>
      <c r="H10" s="130">
        <v>656.54727152397595</v>
      </c>
      <c r="I10" s="130">
        <v>680.63427805450715</v>
      </c>
      <c r="J10" s="273">
        <v>699.58244897959207</v>
      </c>
      <c r="K10" s="130">
        <f>+[9]q24!C12</f>
        <v>704.21783714039998</v>
      </c>
      <c r="L10" s="130">
        <f>+[9]q24!D12</f>
        <v>710.93857245656704</v>
      </c>
      <c r="M10" s="388"/>
    </row>
    <row r="11" spans="1:13" s="4" customFormat="1" ht="15" customHeight="1">
      <c r="A11" s="23" t="s">
        <v>46</v>
      </c>
      <c r="B11" s="130">
        <v>606.04776910857106</v>
      </c>
      <c r="C11" s="130">
        <v>634.32373902025802</v>
      </c>
      <c r="D11" s="130">
        <v>659.47512185578501</v>
      </c>
      <c r="E11" s="130">
        <v>674.28105220034411</v>
      </c>
      <c r="F11" s="130">
        <v>695.78769367308303</v>
      </c>
      <c r="G11" s="130">
        <v>714.65852548786597</v>
      </c>
      <c r="H11" s="130">
        <v>746.66765859777104</v>
      </c>
      <c r="I11" s="130">
        <v>771.26392992386002</v>
      </c>
      <c r="J11" s="273">
        <v>801.65702384047404</v>
      </c>
      <c r="K11" s="130">
        <f>+[9]q24!C13</f>
        <v>806.48915283854308</v>
      </c>
      <c r="L11" s="130">
        <f>+[9]q24!D13</f>
        <v>812.1180321302071</v>
      </c>
      <c r="M11" s="388"/>
    </row>
    <row r="12" spans="1:13" s="4" customFormat="1" ht="15" customHeight="1">
      <c r="A12" s="23" t="s">
        <v>47</v>
      </c>
      <c r="B12" s="130">
        <v>585.21786896228298</v>
      </c>
      <c r="C12" s="130">
        <v>609.60504881212501</v>
      </c>
      <c r="D12" s="130">
        <v>641.62096189431804</v>
      </c>
      <c r="E12" s="130">
        <v>658.27567876097305</v>
      </c>
      <c r="F12" s="130">
        <v>678.62606963185101</v>
      </c>
      <c r="G12" s="130">
        <v>696.20173946539808</v>
      </c>
      <c r="H12" s="130">
        <v>721.14933346697399</v>
      </c>
      <c r="I12" s="130">
        <v>735.72350494411</v>
      </c>
      <c r="J12" s="273">
        <v>766.830265347666</v>
      </c>
      <c r="K12" s="130">
        <f>+[9]q24!C14</f>
        <v>776.42734446984412</v>
      </c>
      <c r="L12" s="130">
        <f>+[9]q24!D14</f>
        <v>782.2058064269321</v>
      </c>
      <c r="M12" s="388"/>
    </row>
    <row r="13" spans="1:13" s="4" customFormat="1" ht="15" customHeight="1">
      <c r="A13" s="23" t="s">
        <v>48</v>
      </c>
      <c r="B13" s="130">
        <v>589.08892905045207</v>
      </c>
      <c r="C13" s="130">
        <v>622.33594486922004</v>
      </c>
      <c r="D13" s="130">
        <v>648.86377999660795</v>
      </c>
      <c r="E13" s="130">
        <v>670.3036092460211</v>
      </c>
      <c r="F13" s="130">
        <v>691.60635641349506</v>
      </c>
      <c r="G13" s="130">
        <v>715.44875473899106</v>
      </c>
      <c r="H13" s="130">
        <v>741.73383143646515</v>
      </c>
      <c r="I13" s="130">
        <v>763.35137930696101</v>
      </c>
      <c r="J13" s="273">
        <v>789.3313797808471</v>
      </c>
      <c r="K13" s="130">
        <f>+[9]q24!C15</f>
        <v>790.97244797276903</v>
      </c>
      <c r="L13" s="130">
        <f>+[9]q24!D15</f>
        <v>790.6002577683621</v>
      </c>
      <c r="M13" s="388"/>
    </row>
    <row r="14" spans="1:13" s="4" customFormat="1" ht="15" customHeight="1">
      <c r="A14" s="23" t="s">
        <v>49</v>
      </c>
      <c r="B14" s="130">
        <v>530.59703158260595</v>
      </c>
      <c r="C14" s="130">
        <v>551.15805035425103</v>
      </c>
      <c r="D14" s="130">
        <v>574.89495088659305</v>
      </c>
      <c r="E14" s="130">
        <v>589.868144273128</v>
      </c>
      <c r="F14" s="130">
        <v>602.96417948717908</v>
      </c>
      <c r="G14" s="130">
        <v>616.02574569292904</v>
      </c>
      <c r="H14" s="130">
        <v>639.96087168843906</v>
      </c>
      <c r="I14" s="130">
        <v>662.8172349133431</v>
      </c>
      <c r="J14" s="273">
        <v>691.53011729193611</v>
      </c>
      <c r="K14" s="130">
        <f>+[9]q24!C16</f>
        <v>688.54669990462207</v>
      </c>
      <c r="L14" s="130">
        <f>+[9]q24!D16</f>
        <v>694.57855928350602</v>
      </c>
      <c r="M14" s="388"/>
    </row>
    <row r="15" spans="1:13" s="4" customFormat="1" ht="15" customHeight="1">
      <c r="A15" s="23" t="s">
        <v>50</v>
      </c>
      <c r="B15" s="130">
        <v>600.53895213480803</v>
      </c>
      <c r="C15" s="130">
        <v>623.05587208177599</v>
      </c>
      <c r="D15" s="130">
        <v>647.248255252641</v>
      </c>
      <c r="E15" s="130">
        <v>670.83878866439409</v>
      </c>
      <c r="F15" s="130">
        <v>689.2646690307331</v>
      </c>
      <c r="G15" s="130">
        <v>713.52529093545502</v>
      </c>
      <c r="H15" s="130">
        <v>742.35315764059806</v>
      </c>
      <c r="I15" s="130">
        <v>760.78969516301504</v>
      </c>
      <c r="J15" s="273">
        <v>780.77552334392612</v>
      </c>
      <c r="K15" s="130">
        <f>+[9]q24!C17</f>
        <v>787.052620836502</v>
      </c>
      <c r="L15" s="130">
        <f>+[9]q24!D17</f>
        <v>792.19349937652498</v>
      </c>
      <c r="M15" s="388"/>
    </row>
    <row r="16" spans="1:13" s="4" customFormat="1" ht="15" customHeight="1">
      <c r="A16" s="23" t="s">
        <v>51</v>
      </c>
      <c r="B16" s="130">
        <v>906.89956247791804</v>
      </c>
      <c r="C16" s="130">
        <v>933.94394523393305</v>
      </c>
      <c r="D16" s="130">
        <v>970.30731672107106</v>
      </c>
      <c r="E16" s="130">
        <v>1004.19503537115</v>
      </c>
      <c r="F16" s="130">
        <v>1032.10851743948</v>
      </c>
      <c r="G16" s="130">
        <v>1053.5749376766701</v>
      </c>
      <c r="H16" s="130">
        <v>1094.55826786544</v>
      </c>
      <c r="I16" s="130">
        <v>1114.0139218666002</v>
      </c>
      <c r="J16" s="273">
        <v>1153.3858079660201</v>
      </c>
      <c r="K16" s="130">
        <f>+[9]q24!C18</f>
        <v>1152.9884098877499</v>
      </c>
      <c r="L16" s="130">
        <f>+[9]q24!D18</f>
        <v>1167.6580160847802</v>
      </c>
      <c r="M16" s="388"/>
    </row>
    <row r="17" spans="1:13" s="4" customFormat="1" ht="15" customHeight="1">
      <c r="A17" s="23" t="s">
        <v>52</v>
      </c>
      <c r="B17" s="130">
        <v>565.07734521843099</v>
      </c>
      <c r="C17" s="130">
        <v>594.84228376242106</v>
      </c>
      <c r="D17" s="130">
        <v>621.45270625469402</v>
      </c>
      <c r="E17" s="130">
        <v>632.98380562793102</v>
      </c>
      <c r="F17" s="130">
        <v>662.08947979688912</v>
      </c>
      <c r="G17" s="130">
        <v>674.46291031084604</v>
      </c>
      <c r="H17" s="130">
        <v>704.91095882352909</v>
      </c>
      <c r="I17" s="130">
        <v>727.1393117825121</v>
      </c>
      <c r="J17" s="273">
        <v>740.73645382808297</v>
      </c>
      <c r="K17" s="130">
        <f>+[9]q24!C19</f>
        <v>738.52790218068503</v>
      </c>
      <c r="L17" s="130">
        <f>+[9]q24!D19</f>
        <v>755.4183697403181</v>
      </c>
      <c r="M17" s="388"/>
    </row>
    <row r="18" spans="1:13" s="4" customFormat="1" ht="15" customHeight="1">
      <c r="A18" s="23" t="s">
        <v>53</v>
      </c>
      <c r="B18" s="130">
        <v>641.99928409084612</v>
      </c>
      <c r="C18" s="130">
        <v>666.64338687174006</v>
      </c>
      <c r="D18" s="130">
        <v>692.55532353506203</v>
      </c>
      <c r="E18" s="130">
        <v>724.38785725617913</v>
      </c>
      <c r="F18" s="130">
        <v>739.16580423827202</v>
      </c>
      <c r="G18" s="130">
        <v>760.51475716988011</v>
      </c>
      <c r="H18" s="130">
        <v>799.55511991144999</v>
      </c>
      <c r="I18" s="130">
        <v>819.87570732647305</v>
      </c>
      <c r="J18" s="273">
        <v>854.00972768637007</v>
      </c>
      <c r="K18" s="130">
        <f>+[9]q24!C20</f>
        <v>862.28331073464005</v>
      </c>
      <c r="L18" s="130">
        <f>+[9]q24!D20</f>
        <v>868.82706318074304</v>
      </c>
      <c r="M18" s="388"/>
    </row>
    <row r="19" spans="1:13" s="4" customFormat="1" ht="15" customHeight="1">
      <c r="A19" s="23" t="s">
        <v>54</v>
      </c>
      <c r="B19" s="130">
        <v>584.46058361550604</v>
      </c>
      <c r="C19" s="130">
        <v>611.909501340068</v>
      </c>
      <c r="D19" s="130">
        <v>641.05101802866102</v>
      </c>
      <c r="E19" s="130">
        <v>660.132594290969</v>
      </c>
      <c r="F19" s="130">
        <v>693.03376238966405</v>
      </c>
      <c r="G19" s="130">
        <v>694.48454178688701</v>
      </c>
      <c r="H19" s="130">
        <v>725.08826560214197</v>
      </c>
      <c r="I19" s="130">
        <v>745.52072688283806</v>
      </c>
      <c r="J19" s="273">
        <v>773.73037033872401</v>
      </c>
      <c r="K19" s="130">
        <f>+[9]q24!C21</f>
        <v>779.59349842271308</v>
      </c>
      <c r="L19" s="130">
        <f>+[9]q24!D21</f>
        <v>783.44995652838213</v>
      </c>
      <c r="M19" s="388"/>
    </row>
    <row r="20" spans="1:13" s="4" customFormat="1" ht="15" customHeight="1">
      <c r="A20" s="23" t="s">
        <v>55</v>
      </c>
      <c r="B20" s="130">
        <v>674.76301186538899</v>
      </c>
      <c r="C20" s="130">
        <v>703.06027686459799</v>
      </c>
      <c r="D20" s="130">
        <v>719.24145407650599</v>
      </c>
      <c r="E20" s="130">
        <v>743.37339926246011</v>
      </c>
      <c r="F20" s="130">
        <v>769.75971304201209</v>
      </c>
      <c r="G20" s="130">
        <v>800.90291109405803</v>
      </c>
      <c r="H20" s="130">
        <v>834.03697164299808</v>
      </c>
      <c r="I20" s="130">
        <v>861.58974437992697</v>
      </c>
      <c r="J20" s="273">
        <v>917.30223692028414</v>
      </c>
      <c r="K20" s="130">
        <f>+[9]q24!C22</f>
        <v>941.70941589217011</v>
      </c>
      <c r="L20" s="130">
        <f>+[9]q24!D22</f>
        <v>963.98564243242708</v>
      </c>
      <c r="M20" s="388"/>
    </row>
    <row r="21" spans="1:13" s="4" customFormat="1" ht="15" customHeight="1">
      <c r="A21" s="23" t="s">
        <v>56</v>
      </c>
      <c r="B21" s="130">
        <v>522.3870314476261</v>
      </c>
      <c r="C21" s="130">
        <v>550.09246987951803</v>
      </c>
      <c r="D21" s="130">
        <v>573.97290387201201</v>
      </c>
      <c r="E21" s="130">
        <v>598.61253106339711</v>
      </c>
      <c r="F21" s="130">
        <v>611.90351329963801</v>
      </c>
      <c r="G21" s="130">
        <v>633.30511670304907</v>
      </c>
      <c r="H21" s="130">
        <v>664.52024487094604</v>
      </c>
      <c r="I21" s="130">
        <v>695.08880305406296</v>
      </c>
      <c r="J21" s="273">
        <v>709.430696631557</v>
      </c>
      <c r="K21" s="130">
        <f>+[9]q24!C23</f>
        <v>719.72927507447901</v>
      </c>
      <c r="L21" s="130">
        <f>+[9]q24!D23</f>
        <v>722.48055520348305</v>
      </c>
      <c r="M21" s="388"/>
    </row>
    <row r="22" spans="1:13" s="4" customFormat="1" ht="15" customHeight="1">
      <c r="A22" s="23" t="s">
        <v>57</v>
      </c>
      <c r="B22" s="130">
        <v>544.29336873012005</v>
      </c>
      <c r="C22" s="130">
        <v>566.14204919184806</v>
      </c>
      <c r="D22" s="130">
        <v>585.84761542520403</v>
      </c>
      <c r="E22" s="130">
        <v>633.50295216215204</v>
      </c>
      <c r="F22" s="130">
        <v>624.74754587515713</v>
      </c>
      <c r="G22" s="130">
        <v>631.05476468138306</v>
      </c>
      <c r="H22" s="130">
        <v>655.35638272552808</v>
      </c>
      <c r="I22" s="130">
        <v>686.92954213642611</v>
      </c>
      <c r="J22" s="273">
        <v>710.65343013501604</v>
      </c>
      <c r="K22" s="130">
        <f>+[9]q24!C24</f>
        <v>718.46586308562212</v>
      </c>
      <c r="L22" s="130">
        <f>+[9]q24!D24</f>
        <v>730.93516690729302</v>
      </c>
      <c r="M22" s="388"/>
    </row>
    <row r="23" spans="1:13" s="28" customFormat="1" ht="15" customHeight="1">
      <c r="A23" s="26" t="s">
        <v>58</v>
      </c>
      <c r="B23" s="131">
        <v>537.47449575979806</v>
      </c>
      <c r="C23" s="131">
        <v>566.33983647040509</v>
      </c>
      <c r="D23" s="131">
        <v>588.80689433013708</v>
      </c>
      <c r="E23" s="131">
        <v>610.02479827734703</v>
      </c>
      <c r="F23" s="131">
        <v>629.58785011185705</v>
      </c>
      <c r="G23" s="131">
        <v>643.87186008856008</v>
      </c>
      <c r="H23" s="131">
        <v>674.02222273392704</v>
      </c>
      <c r="I23" s="131">
        <v>702.21251084468997</v>
      </c>
      <c r="J23" s="274">
        <v>723.76516026404408</v>
      </c>
      <c r="K23" s="131">
        <f>+[9]q24!C25</f>
        <v>732.39906747234102</v>
      </c>
      <c r="L23" s="131">
        <f>+[9]q24!D25</f>
        <v>739.66164531367804</v>
      </c>
      <c r="M23" s="388"/>
    </row>
    <row r="24" spans="1:13" s="4" customFormat="1" ht="15" customHeight="1">
      <c r="A24" s="29" t="s">
        <v>283</v>
      </c>
      <c r="B24" s="18"/>
      <c r="C24" s="18"/>
      <c r="D24" s="18"/>
      <c r="E24" s="18"/>
      <c r="F24" s="18"/>
      <c r="G24" s="18"/>
      <c r="H24" s="18"/>
      <c r="I24" s="18"/>
      <c r="J24" s="129"/>
      <c r="K24" s="129"/>
      <c r="L24" s="129"/>
      <c r="M24" s="388"/>
    </row>
    <row r="25" spans="1:13" s="4" customFormat="1" ht="24.75" customHeight="1">
      <c r="A25" s="441" t="s">
        <v>14</v>
      </c>
      <c r="B25" s="441"/>
      <c r="C25" s="441"/>
      <c r="D25" s="441"/>
      <c r="E25" s="441"/>
      <c r="F25" s="441"/>
      <c r="G25" s="441"/>
      <c r="H25" s="441"/>
      <c r="I25" s="441"/>
      <c r="J25" s="441"/>
      <c r="K25" s="441"/>
      <c r="L25" s="129"/>
      <c r="M25" s="388"/>
    </row>
  </sheetData>
  <mergeCells count="2">
    <mergeCell ref="A25:K25"/>
    <mergeCell ref="A1:L1"/>
  </mergeCells>
  <phoneticPr fontId="15" type="noConversion"/>
  <conditionalFormatting sqref="A1:XFD1048576">
    <cfRule type="cellIs" dxfId="17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olha25" enableFormatConditionsCalculation="0">
    <tabColor indexed="26"/>
  </sheetPr>
  <dimension ref="A1:N45"/>
  <sheetViews>
    <sheetView workbookViewId="0">
      <selection sqref="A1:M1"/>
    </sheetView>
  </sheetViews>
  <sheetFormatPr defaultRowHeight="15" customHeight="1"/>
  <cols>
    <col min="1" max="1" width="9.28515625" style="206" customWidth="1"/>
    <col min="2" max="2" width="2.7109375" style="219" customWidth="1"/>
    <col min="3" max="8" width="7.140625" style="220" customWidth="1"/>
    <col min="9" max="13" width="7.140625" style="206" customWidth="1"/>
    <col min="14" max="16384" width="9.140625" style="206"/>
  </cols>
  <sheetData>
    <row r="1" spans="1:14" s="214" customFormat="1" ht="15" customHeight="1">
      <c r="A1" s="440" t="s">
        <v>255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4" s="195" customFormat="1" ht="15" customHeight="1">
      <c r="A2" s="95"/>
      <c r="B2" s="96"/>
      <c r="C2" s="75"/>
      <c r="D2" s="75"/>
      <c r="E2" s="75"/>
      <c r="F2" s="75"/>
      <c r="G2" s="75"/>
      <c r="H2" s="75"/>
      <c r="I2" s="95"/>
      <c r="J2" s="95"/>
      <c r="K2" s="95"/>
      <c r="L2" s="95"/>
      <c r="M2" s="95"/>
    </row>
    <row r="3" spans="1:14" s="195" customFormat="1" ht="15" customHeight="1">
      <c r="A3" s="95" t="s">
        <v>40</v>
      </c>
      <c r="B3" s="96"/>
      <c r="C3" s="75"/>
      <c r="D3" s="75"/>
      <c r="E3" s="75"/>
      <c r="F3" s="95"/>
      <c r="G3" s="75"/>
      <c r="H3" s="95"/>
      <c r="I3" s="95"/>
      <c r="J3" s="111"/>
      <c r="K3" s="226"/>
      <c r="L3" s="226"/>
      <c r="M3" s="387" t="s">
        <v>133</v>
      </c>
    </row>
    <row r="4" spans="1:14" s="196" customFormat="1" ht="15" customHeight="1" thickBot="1">
      <c r="A4" s="97"/>
      <c r="B4" s="97"/>
      <c r="C4" s="97">
        <v>2002</v>
      </c>
      <c r="D4" s="97">
        <v>2003</v>
      </c>
      <c r="E4" s="97">
        <v>2004</v>
      </c>
      <c r="F4" s="97">
        <v>2005</v>
      </c>
      <c r="G4" s="97">
        <v>2006</v>
      </c>
      <c r="H4" s="97">
        <v>2007</v>
      </c>
      <c r="I4" s="97">
        <v>2008</v>
      </c>
      <c r="J4" s="97">
        <v>2009</v>
      </c>
      <c r="K4" s="255">
        <v>2010</v>
      </c>
      <c r="L4" s="97">
        <v>2011</v>
      </c>
      <c r="M4" s="97">
        <v>2012</v>
      </c>
    </row>
    <row r="5" spans="1:14" s="197" customFormat="1" ht="15" customHeight="1" thickTop="1">
      <c r="A5" s="76" t="s">
        <v>38</v>
      </c>
      <c r="B5" s="76" t="s">
        <v>108</v>
      </c>
      <c r="C5" s="125">
        <v>687.47955024295698</v>
      </c>
      <c r="D5" s="125">
        <v>714.29224230982197</v>
      </c>
      <c r="E5" s="125">
        <v>741.4110486571501</v>
      </c>
      <c r="F5" s="125">
        <v>767.35044475118104</v>
      </c>
      <c r="G5" s="125">
        <v>789.21641020299899</v>
      </c>
      <c r="H5" s="125">
        <v>808.47849558853909</v>
      </c>
      <c r="I5" s="125">
        <v>846.1337237422581</v>
      </c>
      <c r="J5" s="125">
        <v>870.33975224698497</v>
      </c>
      <c r="K5" s="275">
        <v>900.03881579759502</v>
      </c>
      <c r="L5" s="125">
        <f>+[10]q25!C7</f>
        <v>906.10728754671709</v>
      </c>
      <c r="M5" s="125">
        <f>+[10]q25!D7</f>
        <v>915.01247006081212</v>
      </c>
    </row>
    <row r="6" spans="1:14" s="197" customFormat="1" ht="15" customHeight="1">
      <c r="A6" s="76"/>
      <c r="B6" s="76" t="s">
        <v>116</v>
      </c>
      <c r="C6" s="125">
        <v>747.42049260593205</v>
      </c>
      <c r="D6" s="125">
        <v>779.65242341292503</v>
      </c>
      <c r="E6" s="125">
        <v>808.67513561737007</v>
      </c>
      <c r="F6" s="125">
        <v>835.64199989013207</v>
      </c>
      <c r="G6" s="125">
        <v>860.83385873872305</v>
      </c>
      <c r="H6" s="125">
        <v>879.63837896457812</v>
      </c>
      <c r="I6" s="125">
        <v>920.05051352871101</v>
      </c>
      <c r="J6" s="125">
        <v>943.94497678600203</v>
      </c>
      <c r="K6" s="275">
        <v>977.55570030800004</v>
      </c>
      <c r="L6" s="125">
        <f>+[10]q25!C8</f>
        <v>985.22802549054211</v>
      </c>
      <c r="M6" s="125">
        <f>+[10]q25!D8</f>
        <v>999.85354294571812</v>
      </c>
    </row>
    <row r="7" spans="1:14" s="197" customFormat="1" ht="15" customHeight="1">
      <c r="A7" s="76"/>
      <c r="B7" s="76" t="s">
        <v>117</v>
      </c>
      <c r="C7" s="125">
        <v>600.99646641871504</v>
      </c>
      <c r="D7" s="125">
        <v>622.13819967910001</v>
      </c>
      <c r="E7" s="125">
        <v>647.32018318089501</v>
      </c>
      <c r="F7" s="125">
        <v>674.11059078150402</v>
      </c>
      <c r="G7" s="125">
        <v>693.46412275677403</v>
      </c>
      <c r="H7" s="125">
        <v>714.62491977619004</v>
      </c>
      <c r="I7" s="125">
        <v>749.7347664562111</v>
      </c>
      <c r="J7" s="125">
        <v>775.50184381051599</v>
      </c>
      <c r="K7" s="275">
        <v>801.81028727640103</v>
      </c>
      <c r="L7" s="125">
        <f>+[10]q25!C9</f>
        <v>808.37025244079109</v>
      </c>
      <c r="M7" s="125">
        <f>+[10]q25!D9</f>
        <v>814.53727639534998</v>
      </c>
    </row>
    <row r="8" spans="1:14" s="198" customFormat="1" ht="15" customHeight="1">
      <c r="A8" s="80" t="s">
        <v>118</v>
      </c>
      <c r="B8" s="76" t="s">
        <v>108</v>
      </c>
      <c r="C8" s="125">
        <v>358.59196775769402</v>
      </c>
      <c r="D8" s="125">
        <v>361.13242972713601</v>
      </c>
      <c r="E8" s="125">
        <v>369.07809445178304</v>
      </c>
      <c r="F8" s="125">
        <v>378.68080452545604</v>
      </c>
      <c r="G8" s="125">
        <v>390.80360093530805</v>
      </c>
      <c r="H8" s="125">
        <v>408.22408013082605</v>
      </c>
      <c r="I8" s="125">
        <v>436.95184755883406</v>
      </c>
      <c r="J8" s="125">
        <v>454.76772824919402</v>
      </c>
      <c r="K8" s="275">
        <v>493.37969987995206</v>
      </c>
      <c r="L8" s="125">
        <f>+[11]q25!C7</f>
        <v>513.77956639566401</v>
      </c>
      <c r="M8" s="125">
        <f>+[11]q25!D7</f>
        <v>509.44050420168105</v>
      </c>
    </row>
    <row r="9" spans="1:14" s="198" customFormat="1" ht="15" customHeight="1">
      <c r="A9" s="81"/>
      <c r="B9" s="82" t="s">
        <v>116</v>
      </c>
      <c r="C9" s="126">
        <v>361.97100931210605</v>
      </c>
      <c r="D9" s="126">
        <v>365.17805065393401</v>
      </c>
      <c r="E9" s="126">
        <v>373.50389402649301</v>
      </c>
      <c r="F9" s="126">
        <v>381.81311465358704</v>
      </c>
      <c r="G9" s="126">
        <v>394.30513333333306</v>
      </c>
      <c r="H9" s="126">
        <v>411.64340493237904</v>
      </c>
      <c r="I9" s="126">
        <v>443.17381094527406</v>
      </c>
      <c r="J9" s="126">
        <v>460.54114330462005</v>
      </c>
      <c r="K9" s="276">
        <v>504.22052631578902</v>
      </c>
      <c r="L9" s="126">
        <f>+[11]q25!C8</f>
        <v>527.56976100628901</v>
      </c>
      <c r="M9" s="126">
        <f>+[11]q25!D8</f>
        <v>517.07122969837599</v>
      </c>
    </row>
    <row r="10" spans="1:14" s="198" customFormat="1" ht="15" customHeight="1">
      <c r="A10" s="80"/>
      <c r="B10" s="82" t="s">
        <v>117</v>
      </c>
      <c r="C10" s="126">
        <v>352.30243500139807</v>
      </c>
      <c r="D10" s="126">
        <v>353.261768982229</v>
      </c>
      <c r="E10" s="126">
        <v>360.46124574209205</v>
      </c>
      <c r="F10" s="126">
        <v>371.91866313699501</v>
      </c>
      <c r="G10" s="126">
        <v>382.57545691906</v>
      </c>
      <c r="H10" s="126">
        <v>400.78149783549804</v>
      </c>
      <c r="I10" s="126">
        <v>422.01021505376298</v>
      </c>
      <c r="J10" s="126">
        <v>442.16490598290608</v>
      </c>
      <c r="K10" s="276">
        <v>469.884372623574</v>
      </c>
      <c r="L10" s="126">
        <f>+[11]q25!C9</f>
        <v>478.64108974359004</v>
      </c>
      <c r="M10" s="126">
        <f>+[11]q25!D9</f>
        <v>489.38658536585405</v>
      </c>
    </row>
    <row r="11" spans="1:14" s="198" customFormat="1" ht="15" customHeight="1">
      <c r="A11" s="80" t="s">
        <v>119</v>
      </c>
      <c r="B11" s="76" t="s">
        <v>108</v>
      </c>
      <c r="C11" s="125">
        <v>461.33354056744503</v>
      </c>
      <c r="D11" s="125">
        <v>466.56463787711607</v>
      </c>
      <c r="E11" s="125">
        <v>477.97461725875303</v>
      </c>
      <c r="F11" s="125">
        <v>493.50314003681103</v>
      </c>
      <c r="G11" s="125">
        <v>507.34150401831198</v>
      </c>
      <c r="H11" s="125">
        <v>526.21709199511099</v>
      </c>
      <c r="I11" s="125">
        <v>551.68951750997803</v>
      </c>
      <c r="J11" s="125">
        <v>565.71979644958697</v>
      </c>
      <c r="K11" s="275">
        <v>591.78807294993601</v>
      </c>
      <c r="L11" s="125">
        <v>601.08893993485708</v>
      </c>
      <c r="M11" s="125">
        <f>+[12]q25!D7</f>
        <v>601.08893993485708</v>
      </c>
      <c r="N11" s="390"/>
    </row>
    <row r="12" spans="1:14" s="198" customFormat="1" ht="15" customHeight="1">
      <c r="A12" s="81"/>
      <c r="B12" s="82" t="s">
        <v>116</v>
      </c>
      <c r="C12" s="126">
        <v>478.18234706293703</v>
      </c>
      <c r="D12" s="126">
        <v>481.36686052296102</v>
      </c>
      <c r="E12" s="126">
        <v>492.88945745432102</v>
      </c>
      <c r="F12" s="126">
        <v>504.98751247837106</v>
      </c>
      <c r="G12" s="126">
        <v>517.82236071615205</v>
      </c>
      <c r="H12" s="126">
        <v>539.67874347061206</v>
      </c>
      <c r="I12" s="126">
        <v>565.55838730741607</v>
      </c>
      <c r="J12" s="126">
        <v>578.58437841433204</v>
      </c>
      <c r="K12" s="276">
        <v>606.65920139729508</v>
      </c>
      <c r="L12" s="126">
        <v>619.53568425868309</v>
      </c>
      <c r="M12" s="126">
        <f>+[12]q25!D8</f>
        <v>619.53568425868309</v>
      </c>
      <c r="N12" s="390"/>
    </row>
    <row r="13" spans="1:14" s="198" customFormat="1" ht="15" customHeight="1">
      <c r="A13" s="80"/>
      <c r="B13" s="82" t="s">
        <v>117</v>
      </c>
      <c r="C13" s="126">
        <v>439.65807857354901</v>
      </c>
      <c r="D13" s="126">
        <v>447.63881177885298</v>
      </c>
      <c r="E13" s="126">
        <v>458.49737489267397</v>
      </c>
      <c r="F13" s="126">
        <v>478.53481724837104</v>
      </c>
      <c r="G13" s="126">
        <v>493.77442966411701</v>
      </c>
      <c r="H13" s="126">
        <v>508.59971309830206</v>
      </c>
      <c r="I13" s="126">
        <v>533.53871575427308</v>
      </c>
      <c r="J13" s="126">
        <v>548.96439691534204</v>
      </c>
      <c r="K13" s="276">
        <v>572.88667780317712</v>
      </c>
      <c r="L13" s="126">
        <v>577.6470401950811</v>
      </c>
      <c r="M13" s="126">
        <f>+[12]q25!D9</f>
        <v>577.6470401950811</v>
      </c>
      <c r="N13" s="390"/>
    </row>
    <row r="14" spans="1:14" s="198" customFormat="1" ht="15" customHeight="1">
      <c r="A14" s="80" t="s">
        <v>120</v>
      </c>
      <c r="B14" s="76" t="s">
        <v>108</v>
      </c>
      <c r="C14" s="125">
        <v>627.44817224872111</v>
      </c>
      <c r="D14" s="125">
        <v>634.88690390307511</v>
      </c>
      <c r="E14" s="125">
        <v>644.41875798803812</v>
      </c>
      <c r="F14" s="125">
        <v>659.60118917626107</v>
      </c>
      <c r="G14" s="125">
        <v>673.01346792719312</v>
      </c>
      <c r="H14" s="125">
        <v>685.09246791184603</v>
      </c>
      <c r="I14" s="125">
        <v>714.97743745304604</v>
      </c>
      <c r="J14" s="125">
        <v>722.69640121601299</v>
      </c>
      <c r="K14" s="275">
        <v>741.14372422748806</v>
      </c>
      <c r="L14" s="125">
        <v>744.75483368639709</v>
      </c>
      <c r="M14" s="125">
        <f>+[12]q25!D10</f>
        <v>744.75483368639709</v>
      </c>
      <c r="N14" s="390"/>
    </row>
    <row r="15" spans="1:14" s="198" customFormat="1" ht="15" customHeight="1">
      <c r="A15" s="81"/>
      <c r="B15" s="82" t="s">
        <v>116</v>
      </c>
      <c r="C15" s="126">
        <v>657.11020029848407</v>
      </c>
      <c r="D15" s="126">
        <v>661.16672862433302</v>
      </c>
      <c r="E15" s="126">
        <v>668.43131615756704</v>
      </c>
      <c r="F15" s="126">
        <v>681.62405951970607</v>
      </c>
      <c r="G15" s="126">
        <v>697.83784307386804</v>
      </c>
      <c r="H15" s="126">
        <v>705.68020556355202</v>
      </c>
      <c r="I15" s="126">
        <v>735.80716894186696</v>
      </c>
      <c r="J15" s="126">
        <v>736.97283381314503</v>
      </c>
      <c r="K15" s="276">
        <v>760.09173246707701</v>
      </c>
      <c r="L15" s="126">
        <v>766.62587569207005</v>
      </c>
      <c r="M15" s="126">
        <f>+[12]q25!D11</f>
        <v>766.62587569207005</v>
      </c>
      <c r="N15" s="390"/>
    </row>
    <row r="16" spans="1:14" s="198" customFormat="1" ht="15" customHeight="1">
      <c r="A16" s="80"/>
      <c r="B16" s="82" t="s">
        <v>117</v>
      </c>
      <c r="C16" s="126">
        <v>590.7964793234421</v>
      </c>
      <c r="D16" s="126">
        <v>603.29073600177799</v>
      </c>
      <c r="E16" s="126">
        <v>615.74973180987115</v>
      </c>
      <c r="F16" s="126">
        <v>633.78357626683805</v>
      </c>
      <c r="G16" s="126">
        <v>644.5500816780401</v>
      </c>
      <c r="H16" s="126">
        <v>661.81430125812108</v>
      </c>
      <c r="I16" s="126">
        <v>691.59964976452204</v>
      </c>
      <c r="J16" s="126">
        <v>706.65051045430107</v>
      </c>
      <c r="K16" s="276">
        <v>720.19997787528212</v>
      </c>
      <c r="L16" s="126">
        <v>720.84155475954003</v>
      </c>
      <c r="M16" s="126">
        <f>+[12]q25!D12</f>
        <v>720.84155475954003</v>
      </c>
      <c r="N16" s="390"/>
    </row>
    <row r="17" spans="1:14" s="198" customFormat="1" ht="15" customHeight="1">
      <c r="A17" s="80" t="s">
        <v>121</v>
      </c>
      <c r="B17" s="76" t="s">
        <v>108</v>
      </c>
      <c r="C17" s="125">
        <v>700.36505316599698</v>
      </c>
      <c r="D17" s="125">
        <v>724.87263173297606</v>
      </c>
      <c r="E17" s="125">
        <v>751.42702804949397</v>
      </c>
      <c r="F17" s="125">
        <v>773.53285016159612</v>
      </c>
      <c r="G17" s="125">
        <v>790.34179859505207</v>
      </c>
      <c r="H17" s="125">
        <v>809.20947901557508</v>
      </c>
      <c r="I17" s="125">
        <v>842.11828884561203</v>
      </c>
      <c r="J17" s="125">
        <v>854.53451570110417</v>
      </c>
      <c r="K17" s="275">
        <v>869.74502354144806</v>
      </c>
      <c r="L17" s="125">
        <v>860.97921885453206</v>
      </c>
      <c r="M17" s="125">
        <f>+[12]q25!D13</f>
        <v>860.97921885453206</v>
      </c>
      <c r="N17" s="390"/>
    </row>
    <row r="18" spans="1:14" s="198" customFormat="1" ht="15" customHeight="1">
      <c r="A18" s="81"/>
      <c r="B18" s="82" t="s">
        <v>116</v>
      </c>
      <c r="C18" s="126">
        <v>748.59630146071106</v>
      </c>
      <c r="D18" s="126">
        <v>773.09697137509204</v>
      </c>
      <c r="E18" s="126">
        <v>798.18879828624199</v>
      </c>
      <c r="F18" s="126">
        <v>818.46799736521905</v>
      </c>
      <c r="G18" s="126">
        <v>836.87396613464807</v>
      </c>
      <c r="H18" s="126">
        <v>853.56904894100308</v>
      </c>
      <c r="I18" s="126">
        <v>885.87004342940907</v>
      </c>
      <c r="J18" s="126">
        <v>894.10686485174801</v>
      </c>
      <c r="K18" s="276">
        <v>910.42882800511507</v>
      </c>
      <c r="L18" s="126">
        <v>897.96562641958201</v>
      </c>
      <c r="M18" s="126">
        <f>+[12]q25!D14</f>
        <v>897.96562641958201</v>
      </c>
      <c r="N18" s="390"/>
    </row>
    <row r="19" spans="1:14" s="198" customFormat="1" ht="15" customHeight="1">
      <c r="A19" s="80"/>
      <c r="B19" s="82" t="s">
        <v>117</v>
      </c>
      <c r="C19" s="126">
        <v>636.82322712968812</v>
      </c>
      <c r="D19" s="126">
        <v>662.94628607188099</v>
      </c>
      <c r="E19" s="126">
        <v>692.16924098106506</v>
      </c>
      <c r="F19" s="126">
        <v>717.69368165856508</v>
      </c>
      <c r="G19" s="126">
        <v>733.65661118126502</v>
      </c>
      <c r="H19" s="126">
        <v>756.20878185687502</v>
      </c>
      <c r="I19" s="126">
        <v>790.41892519857799</v>
      </c>
      <c r="J19" s="126">
        <v>807.90393842054402</v>
      </c>
      <c r="K19" s="276">
        <v>822.40137420246901</v>
      </c>
      <c r="L19" s="126">
        <v>818.8857158343061</v>
      </c>
      <c r="M19" s="126">
        <f>+[12]q25!D15</f>
        <v>818.8857158343061</v>
      </c>
      <c r="N19" s="390"/>
    </row>
    <row r="20" spans="1:14" s="198" customFormat="1" ht="15" customHeight="1">
      <c r="A20" s="80" t="s">
        <v>122</v>
      </c>
      <c r="B20" s="76" t="s">
        <v>108</v>
      </c>
      <c r="C20" s="125">
        <v>729.74058699864702</v>
      </c>
      <c r="D20" s="125">
        <v>754.95708194242297</v>
      </c>
      <c r="E20" s="125">
        <v>781.05725788781012</v>
      </c>
      <c r="F20" s="125">
        <v>806.61201943041203</v>
      </c>
      <c r="G20" s="125">
        <v>831.30398707249196</v>
      </c>
      <c r="H20" s="125">
        <v>859.94051332110109</v>
      </c>
      <c r="I20" s="125">
        <v>904.04585299345911</v>
      </c>
      <c r="J20" s="125">
        <v>933.14821325261312</v>
      </c>
      <c r="K20" s="275">
        <v>961.01263396577303</v>
      </c>
      <c r="L20" s="125">
        <v>960.51452781595901</v>
      </c>
      <c r="M20" s="125">
        <f>+[12]q25!D16</f>
        <v>960.51452781595901</v>
      </c>
      <c r="N20" s="390"/>
    </row>
    <row r="21" spans="1:14" s="198" customFormat="1" ht="15" customHeight="1">
      <c r="A21" s="81"/>
      <c r="B21" s="82" t="s">
        <v>116</v>
      </c>
      <c r="C21" s="126">
        <v>798.28519398669812</v>
      </c>
      <c r="D21" s="126">
        <v>823.56561400114799</v>
      </c>
      <c r="E21" s="126">
        <v>849.21906062786002</v>
      </c>
      <c r="F21" s="126">
        <v>874.72189696288706</v>
      </c>
      <c r="G21" s="126">
        <v>901.51192799693206</v>
      </c>
      <c r="H21" s="126">
        <v>931.63037914795007</v>
      </c>
      <c r="I21" s="126">
        <v>976.87985896990904</v>
      </c>
      <c r="J21" s="126">
        <v>1002.7085708239701</v>
      </c>
      <c r="K21" s="276">
        <v>1029.41260019775</v>
      </c>
      <c r="L21" s="126">
        <v>1026.87957289777</v>
      </c>
      <c r="M21" s="126">
        <f>+[12]q25!D17</f>
        <v>1026.87957289777</v>
      </c>
      <c r="N21" s="390"/>
    </row>
    <row r="22" spans="1:14" s="198" customFormat="1" ht="15" customHeight="1">
      <c r="A22" s="80"/>
      <c r="B22" s="82" t="s">
        <v>117</v>
      </c>
      <c r="C22" s="126">
        <v>636.37872764329393</v>
      </c>
      <c r="D22" s="126">
        <v>663.45239096780608</v>
      </c>
      <c r="E22" s="126">
        <v>690.73886982433407</v>
      </c>
      <c r="F22" s="126">
        <v>718.44883596509499</v>
      </c>
      <c r="G22" s="126">
        <v>742.69166372424797</v>
      </c>
      <c r="H22" s="126">
        <v>770.88644581202595</v>
      </c>
      <c r="I22" s="126">
        <v>814.28907724502801</v>
      </c>
      <c r="J22" s="126">
        <v>848.06706154060601</v>
      </c>
      <c r="K22" s="276">
        <v>878.39387859577505</v>
      </c>
      <c r="L22" s="126">
        <v>882.88717962240901</v>
      </c>
      <c r="M22" s="126">
        <f>+[12]q25!D18</f>
        <v>882.88717962240901</v>
      </c>
      <c r="N22" s="390"/>
    </row>
    <row r="23" spans="1:14" s="198" customFormat="1" ht="15" customHeight="1">
      <c r="A23" s="80" t="s">
        <v>123</v>
      </c>
      <c r="B23" s="76" t="s">
        <v>108</v>
      </c>
      <c r="C23" s="125">
        <v>746.55281907361802</v>
      </c>
      <c r="D23" s="125">
        <v>771.33457985469306</v>
      </c>
      <c r="E23" s="125">
        <v>799.72044319457405</v>
      </c>
      <c r="F23" s="125">
        <v>825.71304827753113</v>
      </c>
      <c r="G23" s="125">
        <v>848.34052505184206</v>
      </c>
      <c r="H23" s="125">
        <v>867.85019812175199</v>
      </c>
      <c r="I23" s="125">
        <v>905.61231418724901</v>
      </c>
      <c r="J23" s="125">
        <v>928.0649095182871</v>
      </c>
      <c r="K23" s="275">
        <v>958.7822920302101</v>
      </c>
      <c r="L23" s="125">
        <v>968.24676693369702</v>
      </c>
      <c r="M23" s="125">
        <f>+[12]q25!D19</f>
        <v>968.24676693369702</v>
      </c>
      <c r="N23" s="390"/>
    </row>
    <row r="24" spans="1:14" s="198" customFormat="1" ht="15" customHeight="1">
      <c r="A24" s="81"/>
      <c r="B24" s="82" t="s">
        <v>116</v>
      </c>
      <c r="C24" s="126">
        <v>826.79407935025711</v>
      </c>
      <c r="D24" s="126">
        <v>859.02355304894502</v>
      </c>
      <c r="E24" s="126">
        <v>890.09145474034904</v>
      </c>
      <c r="F24" s="126">
        <v>918.90885006923406</v>
      </c>
      <c r="G24" s="126">
        <v>944.71005767948611</v>
      </c>
      <c r="H24" s="126">
        <v>962.87280815581312</v>
      </c>
      <c r="I24" s="126">
        <v>1001.1936706196001</v>
      </c>
      <c r="J24" s="126">
        <v>1020.68068233652</v>
      </c>
      <c r="K24" s="276">
        <v>1051.6287273634898</v>
      </c>
      <c r="L24" s="126">
        <v>1062.8677122398401</v>
      </c>
      <c r="M24" s="126">
        <f>+[12]q25!D20</f>
        <v>1062.8677122398401</v>
      </c>
      <c r="N24" s="390"/>
    </row>
    <row r="25" spans="1:14" s="198" customFormat="1" ht="15" customHeight="1">
      <c r="A25" s="80"/>
      <c r="B25" s="82" t="s">
        <v>117</v>
      </c>
      <c r="C25" s="126">
        <v>632.30417042854504</v>
      </c>
      <c r="D25" s="126">
        <v>649.53312604344706</v>
      </c>
      <c r="E25" s="126">
        <v>675.48044829075104</v>
      </c>
      <c r="F25" s="126">
        <v>701.22959994862401</v>
      </c>
      <c r="G25" s="126">
        <v>722.42398410532905</v>
      </c>
      <c r="H25" s="126">
        <v>745.8765167196201</v>
      </c>
      <c r="I25" s="126">
        <v>783.89523558600808</v>
      </c>
      <c r="J25" s="126">
        <v>811.52688111592011</v>
      </c>
      <c r="K25" s="276">
        <v>844.08416327474606</v>
      </c>
      <c r="L25" s="126">
        <v>854.64868168963403</v>
      </c>
      <c r="M25" s="126">
        <f>+[12]q25!D21</f>
        <v>854.64868168963403</v>
      </c>
      <c r="N25" s="390"/>
    </row>
    <row r="26" spans="1:14" s="198" customFormat="1" ht="15" customHeight="1">
      <c r="A26" s="80" t="s">
        <v>124</v>
      </c>
      <c r="B26" s="76" t="s">
        <v>108</v>
      </c>
      <c r="C26" s="125">
        <v>781.75286201734514</v>
      </c>
      <c r="D26" s="125">
        <v>808.75068225188511</v>
      </c>
      <c r="E26" s="125">
        <v>835.18811009985802</v>
      </c>
      <c r="F26" s="125">
        <v>854.50110860845712</v>
      </c>
      <c r="G26" s="125">
        <v>869.48357813416806</v>
      </c>
      <c r="H26" s="125">
        <v>878.780683573651</v>
      </c>
      <c r="I26" s="125">
        <v>910.95081189591713</v>
      </c>
      <c r="J26" s="125">
        <v>934.67329916589711</v>
      </c>
      <c r="K26" s="275">
        <v>966.19941250387603</v>
      </c>
      <c r="L26" s="125">
        <v>969.99731775979603</v>
      </c>
      <c r="M26" s="125">
        <f>+[12]q25!D22</f>
        <v>969.99731775979603</v>
      </c>
      <c r="N26" s="390"/>
    </row>
    <row r="27" spans="1:14" s="198" customFormat="1" ht="15" customHeight="1">
      <c r="A27" s="81"/>
      <c r="B27" s="82" t="s">
        <v>116</v>
      </c>
      <c r="C27" s="126">
        <v>867.42394469245005</v>
      </c>
      <c r="D27" s="126">
        <v>905.39136017098406</v>
      </c>
      <c r="E27" s="126">
        <v>934.27904768181099</v>
      </c>
      <c r="F27" s="126">
        <v>954.83515032382502</v>
      </c>
      <c r="G27" s="126">
        <v>974.41061755225303</v>
      </c>
      <c r="H27" s="126">
        <v>982.42236742011505</v>
      </c>
      <c r="I27" s="126">
        <v>1020.49646186116</v>
      </c>
      <c r="J27" s="126">
        <v>1047.3848096551201</v>
      </c>
      <c r="K27" s="276">
        <v>1081.4428974846901</v>
      </c>
      <c r="L27" s="126">
        <v>1084.1311714507899</v>
      </c>
      <c r="M27" s="126">
        <f>+[12]q25!D23</f>
        <v>1084.1311714507899</v>
      </c>
      <c r="N27" s="390"/>
    </row>
    <row r="28" spans="1:14" s="198" customFormat="1" ht="15" customHeight="1">
      <c r="A28" s="80"/>
      <c r="B28" s="82" t="s">
        <v>117</v>
      </c>
      <c r="C28" s="126">
        <v>646.78551376646908</v>
      </c>
      <c r="D28" s="126">
        <v>662.47927517909795</v>
      </c>
      <c r="E28" s="126">
        <v>686.27172059423197</v>
      </c>
      <c r="F28" s="126">
        <v>709.78644598897711</v>
      </c>
      <c r="G28" s="126">
        <v>722.78300409886197</v>
      </c>
      <c r="H28" s="126">
        <v>736.51591903107499</v>
      </c>
      <c r="I28" s="126">
        <v>763.43779321928912</v>
      </c>
      <c r="J28" s="126">
        <v>786.27161734472509</v>
      </c>
      <c r="K28" s="276">
        <v>816.47465848689706</v>
      </c>
      <c r="L28" s="126">
        <v>826.3346711093551</v>
      </c>
      <c r="M28" s="126">
        <f>+[12]q25!D24</f>
        <v>826.3346711093551</v>
      </c>
      <c r="N28" s="390"/>
    </row>
    <row r="29" spans="1:14" s="198" customFormat="1" ht="15" customHeight="1">
      <c r="A29" s="80" t="s">
        <v>125</v>
      </c>
      <c r="B29" s="76" t="s">
        <v>108</v>
      </c>
      <c r="C29" s="125">
        <v>810.27177069867105</v>
      </c>
      <c r="D29" s="125">
        <v>834.207262591019</v>
      </c>
      <c r="E29" s="125">
        <v>862.55020463148708</v>
      </c>
      <c r="F29" s="125">
        <v>883.83986138580008</v>
      </c>
      <c r="G29" s="125">
        <v>903.381833483082</v>
      </c>
      <c r="H29" s="125">
        <v>914.59127440784403</v>
      </c>
      <c r="I29" s="125">
        <v>948.0173451345521</v>
      </c>
      <c r="J29" s="125">
        <v>969.51512543130605</v>
      </c>
      <c r="K29" s="275">
        <v>997.06645708627809</v>
      </c>
      <c r="L29" s="125">
        <v>996.43519871213402</v>
      </c>
      <c r="M29" s="125">
        <f>+[12]q25!D25</f>
        <v>996.43519871213402</v>
      </c>
      <c r="N29" s="390"/>
    </row>
    <row r="30" spans="1:14" s="198" customFormat="1" ht="15" customHeight="1">
      <c r="A30" s="81"/>
      <c r="B30" s="82" t="s">
        <v>116</v>
      </c>
      <c r="C30" s="126">
        <v>881.63998140681906</v>
      </c>
      <c r="D30" s="126">
        <v>920.31612224281798</v>
      </c>
      <c r="E30" s="126">
        <v>956.91749388624112</v>
      </c>
      <c r="F30" s="126">
        <v>983.03303743335005</v>
      </c>
      <c r="G30" s="126">
        <v>1009.1949991426101</v>
      </c>
      <c r="H30" s="126">
        <v>1021.51797410293</v>
      </c>
      <c r="I30" s="126">
        <v>1060.6265910068601</v>
      </c>
      <c r="J30" s="126">
        <v>1083.05818729821</v>
      </c>
      <c r="K30" s="276">
        <v>1115.2845624677</v>
      </c>
      <c r="L30" s="126">
        <v>1118.6518662923902</v>
      </c>
      <c r="M30" s="126">
        <f>+[12]q25!D26</f>
        <v>1118.6518662923902</v>
      </c>
      <c r="N30" s="390"/>
    </row>
    <row r="31" spans="1:14" s="198" customFormat="1" ht="15" customHeight="1">
      <c r="A31" s="80"/>
      <c r="B31" s="82" t="s">
        <v>117</v>
      </c>
      <c r="C31" s="126">
        <v>673.42500440958509</v>
      </c>
      <c r="D31" s="126">
        <v>678.11457428840606</v>
      </c>
      <c r="E31" s="126">
        <v>697.94181437987208</v>
      </c>
      <c r="F31" s="126">
        <v>717.52872873728109</v>
      </c>
      <c r="G31" s="126">
        <v>731.94525735509205</v>
      </c>
      <c r="H31" s="126">
        <v>744.31869033536009</v>
      </c>
      <c r="I31" s="126">
        <v>774.92273269457712</v>
      </c>
      <c r="J31" s="126">
        <v>801.267224109631</v>
      </c>
      <c r="K31" s="276">
        <v>826.75729965582104</v>
      </c>
      <c r="L31" s="126">
        <v>828.48056160363501</v>
      </c>
      <c r="M31" s="126">
        <f>+[12]q25!D27</f>
        <v>828.48056160363501</v>
      </c>
      <c r="N31" s="390"/>
    </row>
    <row r="32" spans="1:14" s="198" customFormat="1" ht="15" customHeight="1">
      <c r="A32" s="80" t="s">
        <v>126</v>
      </c>
      <c r="B32" s="76" t="s">
        <v>108</v>
      </c>
      <c r="C32" s="125">
        <v>818.40977973663905</v>
      </c>
      <c r="D32" s="125">
        <v>853.60046036244103</v>
      </c>
      <c r="E32" s="125">
        <v>885.25914231324805</v>
      </c>
      <c r="F32" s="125">
        <v>919.98069647210116</v>
      </c>
      <c r="G32" s="125">
        <v>930.88068562524302</v>
      </c>
      <c r="H32" s="125">
        <v>935.01252429233602</v>
      </c>
      <c r="I32" s="125">
        <v>965.56507749384309</v>
      </c>
      <c r="J32" s="125">
        <v>990.97103294031706</v>
      </c>
      <c r="K32" s="275">
        <v>1029.8335989754798</v>
      </c>
      <c r="L32" s="125">
        <v>1038.4749041981902</v>
      </c>
      <c r="M32" s="125">
        <f>+[12]q25!D28</f>
        <v>1038.4749041981902</v>
      </c>
      <c r="N32" s="390"/>
    </row>
    <row r="33" spans="1:14" s="198" customFormat="1" ht="15" customHeight="1">
      <c r="A33" s="81"/>
      <c r="B33" s="82" t="s">
        <v>116</v>
      </c>
      <c r="C33" s="126">
        <v>895.06130750414309</v>
      </c>
      <c r="D33" s="126">
        <v>944.30078317696302</v>
      </c>
      <c r="E33" s="126">
        <v>978.39101350300507</v>
      </c>
      <c r="F33" s="126">
        <v>1016.6622873335801</v>
      </c>
      <c r="G33" s="126">
        <v>1028.6550415271399</v>
      </c>
      <c r="H33" s="126">
        <v>1032.7099658230502</v>
      </c>
      <c r="I33" s="126">
        <v>1068.0615566889601</v>
      </c>
      <c r="J33" s="126">
        <v>1099.67836717003</v>
      </c>
      <c r="K33" s="276">
        <v>1148.5607663608901</v>
      </c>
      <c r="L33" s="126">
        <v>1165.6479754586001</v>
      </c>
      <c r="M33" s="126">
        <f>+[12]q25!D29</f>
        <v>1165.6479754586001</v>
      </c>
      <c r="N33" s="390"/>
    </row>
    <row r="34" spans="1:14" s="198" customFormat="1" ht="15" customHeight="1">
      <c r="A34" s="80"/>
      <c r="B34" s="82" t="s">
        <v>117</v>
      </c>
      <c r="C34" s="126">
        <v>649.48156406510896</v>
      </c>
      <c r="D34" s="126">
        <v>657.623235265993</v>
      </c>
      <c r="E34" s="126">
        <v>690.45399651011508</v>
      </c>
      <c r="F34" s="126">
        <v>729.53257623972399</v>
      </c>
      <c r="G34" s="126">
        <v>743.88146743652499</v>
      </c>
      <c r="H34" s="126">
        <v>752.92907662265213</v>
      </c>
      <c r="I34" s="126">
        <v>781.09932473977813</v>
      </c>
      <c r="J34" s="126">
        <v>803.94629792936507</v>
      </c>
      <c r="K34" s="276">
        <v>832.23073611082611</v>
      </c>
      <c r="L34" s="126">
        <v>833.92162034181604</v>
      </c>
      <c r="M34" s="126">
        <f>+[12]q25!D30</f>
        <v>833.92162034181604</v>
      </c>
      <c r="N34" s="390"/>
    </row>
    <row r="35" spans="1:14" s="198" customFormat="1" ht="15" customHeight="1">
      <c r="A35" s="80" t="s">
        <v>127</v>
      </c>
      <c r="B35" s="76" t="s">
        <v>108</v>
      </c>
      <c r="C35" s="125">
        <v>760.99060866616605</v>
      </c>
      <c r="D35" s="125">
        <v>806.97409283486206</v>
      </c>
      <c r="E35" s="125">
        <v>844.84191903981605</v>
      </c>
      <c r="F35" s="125">
        <v>879.74371878214401</v>
      </c>
      <c r="G35" s="125">
        <v>907.24256596661314</v>
      </c>
      <c r="H35" s="125">
        <v>923.27292915189901</v>
      </c>
      <c r="I35" s="125">
        <v>973.18781825575707</v>
      </c>
      <c r="J35" s="125">
        <v>1004.4182083660801</v>
      </c>
      <c r="K35" s="275">
        <v>1052.62661098219</v>
      </c>
      <c r="L35" s="125">
        <v>1052.0772465517198</v>
      </c>
      <c r="M35" s="125">
        <f>+[12]q25!D31</f>
        <v>1052.0772465517198</v>
      </c>
      <c r="N35" s="390"/>
    </row>
    <row r="36" spans="1:14" s="198" customFormat="1" ht="15" customHeight="1">
      <c r="A36" s="81"/>
      <c r="B36" s="82" t="s">
        <v>116</v>
      </c>
      <c r="C36" s="126">
        <v>821.47307749251308</v>
      </c>
      <c r="D36" s="126">
        <v>886.39656683470105</v>
      </c>
      <c r="E36" s="126">
        <v>932.74006514762505</v>
      </c>
      <c r="F36" s="126">
        <v>979.09883626974511</v>
      </c>
      <c r="G36" s="126">
        <v>1009.0947885296401</v>
      </c>
      <c r="H36" s="126">
        <v>1028.83262052856</v>
      </c>
      <c r="I36" s="126">
        <v>1087.04540110417</v>
      </c>
      <c r="J36" s="126">
        <v>1125.5788074299101</v>
      </c>
      <c r="K36" s="276">
        <v>1185.7136996803401</v>
      </c>
      <c r="L36" s="126">
        <v>1192.32983150942</v>
      </c>
      <c r="M36" s="126">
        <f>+[12]q25!D32</f>
        <v>1192.32983150942</v>
      </c>
      <c r="N36" s="390"/>
    </row>
    <row r="37" spans="1:14" s="198" customFormat="1" ht="15" customHeight="1">
      <c r="A37" s="80"/>
      <c r="B37" s="82" t="s">
        <v>117</v>
      </c>
      <c r="C37" s="126">
        <v>605.60692168049798</v>
      </c>
      <c r="D37" s="126">
        <v>615.76670738478606</v>
      </c>
      <c r="E37" s="126">
        <v>649.17780754393505</v>
      </c>
      <c r="F37" s="126">
        <v>671.28161121733604</v>
      </c>
      <c r="G37" s="126">
        <v>702.31681457452407</v>
      </c>
      <c r="H37" s="126">
        <v>719.25218489159499</v>
      </c>
      <c r="I37" s="126">
        <v>758.23678068115112</v>
      </c>
      <c r="J37" s="126">
        <v>787.9009058005521</v>
      </c>
      <c r="K37" s="276">
        <v>826.12698939603513</v>
      </c>
      <c r="L37" s="126">
        <v>827.07232499663201</v>
      </c>
      <c r="M37" s="126">
        <f>+[12]q25!D33</f>
        <v>827.07232499663201</v>
      </c>
      <c r="N37" s="390"/>
    </row>
    <row r="38" spans="1:14" s="198" customFormat="1" ht="15" customHeight="1">
      <c r="A38" s="80" t="s">
        <v>128</v>
      </c>
      <c r="B38" s="76" t="s">
        <v>108</v>
      </c>
      <c r="C38" s="125">
        <v>766.20262172561809</v>
      </c>
      <c r="D38" s="125">
        <v>831.60569075561011</v>
      </c>
      <c r="E38" s="125">
        <v>895.1792080859301</v>
      </c>
      <c r="F38" s="125">
        <v>945.78219298245597</v>
      </c>
      <c r="G38" s="125">
        <v>981.90852276471003</v>
      </c>
      <c r="H38" s="125">
        <v>967.90207810773904</v>
      </c>
      <c r="I38" s="125">
        <v>1042.98429299283</v>
      </c>
      <c r="J38" s="125">
        <v>1084.9375785654101</v>
      </c>
      <c r="K38" s="275">
        <v>1162.8840824967601</v>
      </c>
      <c r="L38" s="125">
        <v>1181.10723041341</v>
      </c>
      <c r="M38" s="125">
        <f>+[12]q25!D34</f>
        <v>1181.10723041341</v>
      </c>
      <c r="N38" s="390"/>
    </row>
    <row r="39" spans="1:14" s="198" customFormat="1" ht="15" customHeight="1">
      <c r="A39" s="81"/>
      <c r="B39" s="82" t="s">
        <v>116</v>
      </c>
      <c r="C39" s="126">
        <v>814.73043684902404</v>
      </c>
      <c r="D39" s="126">
        <v>884.26766679231105</v>
      </c>
      <c r="E39" s="126">
        <v>967.21723654916502</v>
      </c>
      <c r="F39" s="126">
        <v>1024.01328946182</v>
      </c>
      <c r="G39" s="126">
        <v>1064.8318832130301</v>
      </c>
      <c r="H39" s="126">
        <v>1045.1252253159901</v>
      </c>
      <c r="I39" s="126">
        <v>1137.9848848377098</v>
      </c>
      <c r="J39" s="126">
        <v>1196.2024282911302</v>
      </c>
      <c r="K39" s="276">
        <v>1286.8939770023799</v>
      </c>
      <c r="L39" s="126">
        <v>1309.3428244759702</v>
      </c>
      <c r="M39" s="126">
        <f>+[12]q25!D35</f>
        <v>1309.3428244759702</v>
      </c>
      <c r="N39" s="390"/>
    </row>
    <row r="40" spans="1:14" s="198" customFormat="1" ht="15" customHeight="1">
      <c r="A40" s="80"/>
      <c r="B40" s="82" t="s">
        <v>117</v>
      </c>
      <c r="C40" s="126">
        <v>633.818742068966</v>
      </c>
      <c r="D40" s="126">
        <v>690.44658752210205</v>
      </c>
      <c r="E40" s="126">
        <v>710.67696364932306</v>
      </c>
      <c r="F40" s="126">
        <v>753.99930828729305</v>
      </c>
      <c r="G40" s="126">
        <v>776.90512926103906</v>
      </c>
      <c r="H40" s="126">
        <v>779.32629613062011</v>
      </c>
      <c r="I40" s="126">
        <v>813.39442510208505</v>
      </c>
      <c r="J40" s="126">
        <v>833.16851162790704</v>
      </c>
      <c r="K40" s="276">
        <v>888.23823929747505</v>
      </c>
      <c r="L40" s="126">
        <v>905.18162186788197</v>
      </c>
      <c r="M40" s="126">
        <f>+[12]q25!D36</f>
        <v>905.18162186788197</v>
      </c>
      <c r="N40" s="390"/>
    </row>
    <row r="41" spans="1:14" s="198" customFormat="1" ht="15" customHeight="1">
      <c r="A41" s="80" t="s">
        <v>39</v>
      </c>
      <c r="B41" s="76" t="s">
        <v>108</v>
      </c>
      <c r="C41" s="125">
        <v>552.97650466045297</v>
      </c>
      <c r="D41" s="125">
        <v>678.80443021346503</v>
      </c>
      <c r="E41" s="125">
        <v>811.19246846846806</v>
      </c>
      <c r="F41" s="125">
        <v>929.58850739151205</v>
      </c>
      <c r="G41" s="125">
        <v>1002.095</v>
      </c>
      <c r="H41" s="125">
        <v>781.499951553149</v>
      </c>
      <c r="I41" s="125">
        <v>811.32184012875507</v>
      </c>
      <c r="J41" s="125">
        <v>841.74709537202807</v>
      </c>
      <c r="K41" s="275">
        <v>1165.0466925692101</v>
      </c>
      <c r="L41" s="125">
        <v>1336.2835788192301</v>
      </c>
      <c r="M41" s="125">
        <f>+[12]q25!D37</f>
        <v>1336.2835788192301</v>
      </c>
      <c r="N41" s="390"/>
    </row>
    <row r="42" spans="1:14" s="198" customFormat="1" ht="15" customHeight="1">
      <c r="A42" s="83"/>
      <c r="B42" s="82" t="s">
        <v>116</v>
      </c>
      <c r="C42" s="126">
        <v>591.88725832959801</v>
      </c>
      <c r="D42" s="126">
        <v>748.31914503816802</v>
      </c>
      <c r="E42" s="126">
        <v>881.48746594005411</v>
      </c>
      <c r="F42" s="126">
        <v>1039.9849963208201</v>
      </c>
      <c r="G42" s="126">
        <v>1139.7416158113701</v>
      </c>
      <c r="H42" s="126">
        <v>920.54526152252697</v>
      </c>
      <c r="I42" s="126">
        <v>960.1382677165351</v>
      </c>
      <c r="J42" s="126">
        <v>1012.91867179981</v>
      </c>
      <c r="K42" s="276">
        <v>1361.9812630732101</v>
      </c>
      <c r="L42" s="126">
        <v>1527.98801094891</v>
      </c>
      <c r="M42" s="126">
        <f>+[12]q25!D38</f>
        <v>1527.98801094891</v>
      </c>
      <c r="N42" s="390"/>
    </row>
    <row r="43" spans="1:14" s="198" customFormat="1" ht="15" customHeight="1">
      <c r="A43" s="13"/>
      <c r="B43" s="84" t="s">
        <v>117</v>
      </c>
      <c r="C43" s="127">
        <v>484.81903951845106</v>
      </c>
      <c r="D43" s="127">
        <v>552.32626851851899</v>
      </c>
      <c r="E43" s="127">
        <v>673.96765957446803</v>
      </c>
      <c r="F43" s="127">
        <v>726.29741192411905</v>
      </c>
      <c r="G43" s="127">
        <v>750.84636708860808</v>
      </c>
      <c r="H43" s="127">
        <v>611.35008238276305</v>
      </c>
      <c r="I43" s="127">
        <v>633.0229127358491</v>
      </c>
      <c r="J43" s="127">
        <v>647.69661211129301</v>
      </c>
      <c r="K43" s="277">
        <v>865.05935049019604</v>
      </c>
      <c r="L43" s="127">
        <v>952.17378427787901</v>
      </c>
      <c r="M43" s="127">
        <f>+[12]q25!D39</f>
        <v>952.17378427787901</v>
      </c>
      <c r="N43" s="390"/>
    </row>
    <row r="44" spans="1:14" s="200" customFormat="1" ht="15" customHeight="1">
      <c r="A44" s="29" t="s">
        <v>283</v>
      </c>
      <c r="B44" s="96"/>
      <c r="C44" s="75"/>
      <c r="D44" s="75"/>
      <c r="E44" s="75"/>
      <c r="F44" s="75"/>
      <c r="G44" s="75"/>
      <c r="H44" s="75"/>
      <c r="I44" s="57"/>
      <c r="J44" s="57"/>
      <c r="K44" s="57"/>
      <c r="L44" s="57"/>
      <c r="M44" s="125"/>
      <c r="N44" s="390"/>
    </row>
    <row r="45" spans="1:14" s="191" customFormat="1" ht="15" customHeight="1">
      <c r="A45" s="443" t="s">
        <v>188</v>
      </c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390"/>
    </row>
  </sheetData>
  <mergeCells count="2">
    <mergeCell ref="A1:M1"/>
    <mergeCell ref="A45:M45"/>
  </mergeCells>
  <phoneticPr fontId="15" type="noConversion"/>
  <conditionalFormatting sqref="N45:XFD45 A1:XFD44 A46:XFD1048576 A45">
    <cfRule type="cellIs" dxfId="16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Folha26" enableFormatConditionsCalculation="0">
    <tabColor indexed="26"/>
  </sheetPr>
  <dimension ref="A1:O36"/>
  <sheetViews>
    <sheetView workbookViewId="0">
      <selection sqref="A1:O1"/>
    </sheetView>
  </sheetViews>
  <sheetFormatPr defaultRowHeight="11.25"/>
  <cols>
    <col min="1" max="1" width="21.85546875" style="206" customWidth="1"/>
    <col min="2" max="2" width="2.140625" style="219" customWidth="1"/>
    <col min="3" max="4" width="7.5703125" style="220" customWidth="1"/>
    <col min="5" max="15" width="6.140625" style="220" bestFit="1" customWidth="1"/>
    <col min="16" max="16384" width="9.140625" style="206"/>
  </cols>
  <sheetData>
    <row r="1" spans="1:15" s="194" customFormat="1" ht="28.5" customHeight="1">
      <c r="A1" s="431" t="s">
        <v>256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1:15" s="195" customFormat="1" ht="15" customHeight="1">
      <c r="A2" s="95"/>
      <c r="B2" s="59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s="195" customFormat="1" ht="15" customHeight="1">
      <c r="A3" s="95" t="s">
        <v>40</v>
      </c>
      <c r="B3" s="59"/>
      <c r="C3" s="95"/>
      <c r="D3" s="95"/>
      <c r="E3" s="95"/>
      <c r="F3" s="95"/>
      <c r="G3" s="95"/>
      <c r="H3" s="95"/>
      <c r="I3" s="95"/>
      <c r="J3" s="111"/>
      <c r="K3" s="111"/>
      <c r="L3" s="111"/>
      <c r="M3" s="226"/>
      <c r="N3" s="226"/>
      <c r="O3" s="387" t="s">
        <v>133</v>
      </c>
    </row>
    <row r="4" spans="1:15" s="195" customFormat="1" ht="28.5" customHeight="1" thickBot="1">
      <c r="A4" s="164"/>
      <c r="B4" s="117"/>
      <c r="C4" s="61">
        <v>1999</v>
      </c>
      <c r="D4" s="97">
        <v>2000</v>
      </c>
      <c r="E4" s="97">
        <v>2002</v>
      </c>
      <c r="F4" s="97">
        <v>2003</v>
      </c>
      <c r="G4" s="97">
        <v>2004</v>
      </c>
      <c r="H4" s="97">
        <v>2005</v>
      </c>
      <c r="I4" s="97">
        <v>2006</v>
      </c>
      <c r="J4" s="97">
        <v>2007</v>
      </c>
      <c r="K4" s="97">
        <v>2008</v>
      </c>
      <c r="L4" s="97">
        <v>2009</v>
      </c>
      <c r="M4" s="255">
        <v>2010</v>
      </c>
      <c r="N4" s="97">
        <v>2011</v>
      </c>
      <c r="O4" s="97">
        <v>2012</v>
      </c>
    </row>
    <row r="5" spans="1:15" s="195" customFormat="1" ht="20.25" customHeight="1" thickTop="1">
      <c r="A5" s="93" t="s">
        <v>38</v>
      </c>
      <c r="B5" s="93" t="s">
        <v>108</v>
      </c>
      <c r="C5" s="118">
        <v>588.299219995577</v>
      </c>
      <c r="D5" s="118">
        <v>613.83178057723705</v>
      </c>
      <c r="E5" s="118">
        <v>687.47955024295698</v>
      </c>
      <c r="F5" s="118">
        <v>714.29224230982197</v>
      </c>
      <c r="G5" s="118">
        <v>741.4110486571501</v>
      </c>
      <c r="H5" s="118">
        <v>767.35044475118104</v>
      </c>
      <c r="I5" s="118">
        <v>789.21641020299899</v>
      </c>
      <c r="J5" s="118">
        <v>808.47849558853909</v>
      </c>
      <c r="K5" s="118">
        <v>846.1337237422581</v>
      </c>
      <c r="L5" s="118">
        <v>870.33975224698497</v>
      </c>
      <c r="M5" s="278">
        <v>900.03881579759502</v>
      </c>
      <c r="N5" s="118">
        <f>+[13]q26!C7</f>
        <v>906.10728754671709</v>
      </c>
      <c r="O5" s="118">
        <f>+[13]q26!D7</f>
        <v>915.01247006081212</v>
      </c>
    </row>
    <row r="6" spans="1:15" s="195" customFormat="1" ht="15" customHeight="1">
      <c r="A6" s="95"/>
      <c r="B6" s="93" t="s">
        <v>116</v>
      </c>
      <c r="C6" s="118">
        <v>651.95219322974606</v>
      </c>
      <c r="D6" s="118">
        <v>677.53242854336906</v>
      </c>
      <c r="E6" s="118">
        <v>747.42049260593205</v>
      </c>
      <c r="F6" s="118">
        <v>779.65242341292503</v>
      </c>
      <c r="G6" s="118">
        <v>808.67513561737007</v>
      </c>
      <c r="H6" s="118">
        <v>835.64199989013207</v>
      </c>
      <c r="I6" s="118">
        <v>860.83385873872305</v>
      </c>
      <c r="J6" s="118">
        <v>879.63837896457812</v>
      </c>
      <c r="K6" s="118">
        <v>920.05051352871101</v>
      </c>
      <c r="L6" s="118">
        <v>943.94497678600203</v>
      </c>
      <c r="M6" s="278">
        <v>977.55570030800004</v>
      </c>
      <c r="N6" s="118">
        <f>+[13]q26!C8</f>
        <v>985.22802549054211</v>
      </c>
      <c r="O6" s="118">
        <f>+[13]q26!D8</f>
        <v>999.85354294571812</v>
      </c>
    </row>
    <row r="7" spans="1:15" s="195" customFormat="1" ht="15" customHeight="1">
      <c r="A7" s="95"/>
      <c r="B7" s="93" t="s">
        <v>117</v>
      </c>
      <c r="C7" s="118">
        <v>498.46221049269002</v>
      </c>
      <c r="D7" s="118">
        <v>524.51490642509509</v>
      </c>
      <c r="E7" s="118">
        <v>600.99646641871504</v>
      </c>
      <c r="F7" s="118">
        <v>622.13819967910001</v>
      </c>
      <c r="G7" s="118">
        <v>647.32018318089501</v>
      </c>
      <c r="H7" s="118">
        <v>674.11059078150402</v>
      </c>
      <c r="I7" s="118">
        <v>693.46412275677403</v>
      </c>
      <c r="J7" s="118">
        <v>714.62491977619004</v>
      </c>
      <c r="K7" s="118">
        <v>749.7347664562111</v>
      </c>
      <c r="L7" s="118">
        <v>775.50184381051599</v>
      </c>
      <c r="M7" s="278">
        <v>801.81028727640103</v>
      </c>
      <c r="N7" s="118">
        <f>+[13]q26!C9</f>
        <v>808.37025244079109</v>
      </c>
      <c r="O7" s="118">
        <f>+[13]q26!D9</f>
        <v>814.53727639534998</v>
      </c>
    </row>
    <row r="8" spans="1:15" s="195" customFormat="1" ht="20.25" customHeight="1">
      <c r="A8" s="95" t="s">
        <v>111</v>
      </c>
      <c r="B8" s="93" t="s">
        <v>108</v>
      </c>
      <c r="C8" s="119">
        <v>1695.79061072481</v>
      </c>
      <c r="D8" s="119">
        <v>1739.7155611988401</v>
      </c>
      <c r="E8" s="119">
        <v>1990.15231148475</v>
      </c>
      <c r="F8" s="119">
        <v>1965.1270288311002</v>
      </c>
      <c r="G8" s="119">
        <v>1967.45372445359</v>
      </c>
      <c r="H8" s="119">
        <v>2124.5892846732495</v>
      </c>
      <c r="I8" s="119">
        <v>2113.0076130704297</v>
      </c>
      <c r="J8" s="119">
        <v>2069.5500025441602</v>
      </c>
      <c r="K8" s="119">
        <v>2126.6172094899102</v>
      </c>
      <c r="L8" s="119">
        <v>2164.2926068588804</v>
      </c>
      <c r="M8" s="279">
        <v>2116.2725683317099</v>
      </c>
      <c r="N8" s="119">
        <f>+[14]q26!D7</f>
        <v>2107.5221516720198</v>
      </c>
      <c r="O8" s="119">
        <f>+[14]q26!E7</f>
        <v>2093.4454369113</v>
      </c>
    </row>
    <row r="9" spans="1:15" s="88" customFormat="1" ht="15" customHeight="1">
      <c r="A9" s="89"/>
      <c r="B9" s="59" t="s">
        <v>116</v>
      </c>
      <c r="C9" s="120">
        <v>1843.8154018560701</v>
      </c>
      <c r="D9" s="120">
        <v>1911.5663702866702</v>
      </c>
      <c r="E9" s="120">
        <v>2208.6450394528401</v>
      </c>
      <c r="F9" s="120">
        <v>2180.1506766545103</v>
      </c>
      <c r="G9" s="120">
        <v>2163.1753373052097</v>
      </c>
      <c r="H9" s="120">
        <v>2381.7528901054002</v>
      </c>
      <c r="I9" s="120">
        <v>2373.2947093501298</v>
      </c>
      <c r="J9" s="120">
        <v>2347.6755382270403</v>
      </c>
      <c r="K9" s="120">
        <v>2418.8710111247901</v>
      </c>
      <c r="L9" s="120">
        <v>2454.7543013179902</v>
      </c>
      <c r="M9" s="280">
        <v>2402.7572051267298</v>
      </c>
      <c r="N9" s="120">
        <f>+[14]q26!D8</f>
        <v>2394.0712310331605</v>
      </c>
      <c r="O9" s="120">
        <f>+[14]q26!E8</f>
        <v>2376.5488642496698</v>
      </c>
    </row>
    <row r="10" spans="1:15" s="88" customFormat="1" ht="15" customHeight="1">
      <c r="A10" s="89"/>
      <c r="B10" s="59" t="s">
        <v>117</v>
      </c>
      <c r="C10" s="120">
        <v>1338.91662662624</v>
      </c>
      <c r="D10" s="120">
        <v>1357.0637480549601</v>
      </c>
      <c r="E10" s="120">
        <v>1559.5227989962898</v>
      </c>
      <c r="F10" s="120">
        <v>1553.45378894071</v>
      </c>
      <c r="G10" s="120">
        <v>1596.7290217391301</v>
      </c>
      <c r="H10" s="120">
        <v>1681.6692849676799</v>
      </c>
      <c r="I10" s="120">
        <v>1675.82352242</v>
      </c>
      <c r="J10" s="120">
        <v>1668.2858640086702</v>
      </c>
      <c r="K10" s="120">
        <v>1714.5753870694898</v>
      </c>
      <c r="L10" s="120">
        <v>1760.5573302602202</v>
      </c>
      <c r="M10" s="280">
        <v>1725.2109172991402</v>
      </c>
      <c r="N10" s="120">
        <f>+[14]q26!D9</f>
        <v>1728.4997931691</v>
      </c>
      <c r="O10" s="120">
        <f>+[14]q26!E9</f>
        <v>1724.8996710958602</v>
      </c>
    </row>
    <row r="11" spans="1:15" s="195" customFormat="1" ht="20.25" customHeight="1">
      <c r="A11" s="95" t="s">
        <v>112</v>
      </c>
      <c r="B11" s="93" t="s">
        <v>108</v>
      </c>
      <c r="C11" s="119">
        <v>1152.68538288288</v>
      </c>
      <c r="D11" s="119">
        <v>1203.2375368570099</v>
      </c>
      <c r="E11" s="119">
        <v>1345.8389313154801</v>
      </c>
      <c r="F11" s="119">
        <v>1318.47254451669</v>
      </c>
      <c r="G11" s="119">
        <v>1345.1586693108102</v>
      </c>
      <c r="H11" s="119">
        <v>1384.62221966881</v>
      </c>
      <c r="I11" s="119">
        <v>1396.9787233263501</v>
      </c>
      <c r="J11" s="119">
        <v>1412.74352260007</v>
      </c>
      <c r="K11" s="119">
        <v>1455.7974392798601</v>
      </c>
      <c r="L11" s="119">
        <v>1468.6667064140399</v>
      </c>
      <c r="M11" s="279">
        <v>1422.6205449721401</v>
      </c>
      <c r="N11" s="119">
        <f>+[14]q26!D10</f>
        <v>1429.0414371664999</v>
      </c>
      <c r="O11" s="119">
        <f>+[14]q26!E10</f>
        <v>1427.5761183898799</v>
      </c>
    </row>
    <row r="12" spans="1:15" s="88" customFormat="1" ht="15" customHeight="1">
      <c r="A12" s="89"/>
      <c r="B12" s="59" t="s">
        <v>116</v>
      </c>
      <c r="C12" s="120">
        <v>1227.02719314057</v>
      </c>
      <c r="D12" s="120">
        <v>1282.1049698562399</v>
      </c>
      <c r="E12" s="120">
        <v>1414.38590572505</v>
      </c>
      <c r="F12" s="120">
        <v>1380.3897499066802</v>
      </c>
      <c r="G12" s="120">
        <v>1422.46638570705</v>
      </c>
      <c r="H12" s="120">
        <v>1466.8640347415501</v>
      </c>
      <c r="I12" s="120">
        <v>1490.6769010748501</v>
      </c>
      <c r="J12" s="120">
        <v>1512.6785049990999</v>
      </c>
      <c r="K12" s="120">
        <v>1566.35982016669</v>
      </c>
      <c r="L12" s="120">
        <v>1576.7393219073701</v>
      </c>
      <c r="M12" s="280">
        <v>1517.38860392233</v>
      </c>
      <c r="N12" s="120">
        <f>+[14]q26!D11</f>
        <v>1539.55780664551</v>
      </c>
      <c r="O12" s="120">
        <f>+[14]q26!E11</f>
        <v>1532.7127895367701</v>
      </c>
    </row>
    <row r="13" spans="1:15" s="88" customFormat="1" ht="15" customHeight="1">
      <c r="A13" s="89"/>
      <c r="B13" s="59" t="s">
        <v>117</v>
      </c>
      <c r="C13" s="120">
        <v>1021.6300136811001</v>
      </c>
      <c r="D13" s="120">
        <v>1071.9586731280601</v>
      </c>
      <c r="E13" s="120">
        <v>1237.9990533883602</v>
      </c>
      <c r="F13" s="120">
        <v>1219.34137064483</v>
      </c>
      <c r="G13" s="120">
        <v>1224.3602602956701</v>
      </c>
      <c r="H13" s="120">
        <v>1274.4679747007001</v>
      </c>
      <c r="I13" s="120">
        <v>1277.5256933713702</v>
      </c>
      <c r="J13" s="120">
        <v>1276.56728341557</v>
      </c>
      <c r="K13" s="120">
        <v>1311.1096790643101</v>
      </c>
      <c r="L13" s="120">
        <v>1331.77586225917</v>
      </c>
      <c r="M13" s="280">
        <v>1301.06807374853</v>
      </c>
      <c r="N13" s="120">
        <f>+[14]q26!D12</f>
        <v>1293.6044860939003</v>
      </c>
      <c r="O13" s="120">
        <f>+[14]q26!E12</f>
        <v>1304.9758851005902</v>
      </c>
    </row>
    <row r="14" spans="1:15" s="195" customFormat="1" ht="20.25" customHeight="1">
      <c r="A14" s="95" t="s">
        <v>143</v>
      </c>
      <c r="B14" s="93" t="s">
        <v>108</v>
      </c>
      <c r="C14" s="119">
        <v>812.76171866523703</v>
      </c>
      <c r="D14" s="119">
        <v>843.82900800256505</v>
      </c>
      <c r="E14" s="119">
        <v>912.03835931503909</v>
      </c>
      <c r="F14" s="119">
        <v>930.49833441809608</v>
      </c>
      <c r="G14" s="119">
        <v>954.06257179399097</v>
      </c>
      <c r="H14" s="119">
        <v>991.17058176030105</v>
      </c>
      <c r="I14" s="119">
        <v>1022.6107558833201</v>
      </c>
      <c r="J14" s="119">
        <v>1054.53038880912</v>
      </c>
      <c r="K14" s="119">
        <v>1092.98600250711</v>
      </c>
      <c r="L14" s="119">
        <v>1109.1944865765502</v>
      </c>
      <c r="M14" s="279">
        <v>1237.6944479368601</v>
      </c>
      <c r="N14" s="119">
        <f>+[14]q26!D13</f>
        <v>1245.7313242157102</v>
      </c>
      <c r="O14" s="119">
        <f>+[14]q26!E13</f>
        <v>1276.52207930297</v>
      </c>
    </row>
    <row r="15" spans="1:15" s="88" customFormat="1" ht="15" customHeight="1">
      <c r="A15" s="89"/>
      <c r="B15" s="59" t="s">
        <v>116</v>
      </c>
      <c r="C15" s="120">
        <v>833.95438334896699</v>
      </c>
      <c r="D15" s="120">
        <v>865.11131346543402</v>
      </c>
      <c r="E15" s="120">
        <v>934.89845930280308</v>
      </c>
      <c r="F15" s="120">
        <v>962.66414454613607</v>
      </c>
      <c r="G15" s="120">
        <v>988.22803990870807</v>
      </c>
      <c r="H15" s="120">
        <v>1028.5873481062201</v>
      </c>
      <c r="I15" s="120">
        <v>1061.6472984846801</v>
      </c>
      <c r="J15" s="120">
        <v>1095.0412425873101</v>
      </c>
      <c r="K15" s="120">
        <v>1133.7680606041999</v>
      </c>
      <c r="L15" s="120">
        <v>1150.9415718453101</v>
      </c>
      <c r="M15" s="280">
        <v>1266.0803692792199</v>
      </c>
      <c r="N15" s="120">
        <f>+[14]q26!D14</f>
        <v>1276.9584172155498</v>
      </c>
      <c r="O15" s="120">
        <f>+[14]q26!E14</f>
        <v>1315.8492857242702</v>
      </c>
    </row>
    <row r="16" spans="1:15" s="88" customFormat="1" ht="15" customHeight="1">
      <c r="A16" s="89"/>
      <c r="B16" s="59" t="s">
        <v>117</v>
      </c>
      <c r="C16" s="120">
        <v>737.58374677299105</v>
      </c>
      <c r="D16" s="120">
        <v>768.76893608707803</v>
      </c>
      <c r="E16" s="120">
        <v>837.10010173323303</v>
      </c>
      <c r="F16" s="120">
        <v>831.86294182272206</v>
      </c>
      <c r="G16" s="120">
        <v>853.09128296407312</v>
      </c>
      <c r="H16" s="120">
        <v>882.0799499648881</v>
      </c>
      <c r="I16" s="120">
        <v>913.13731843333915</v>
      </c>
      <c r="J16" s="120">
        <v>941.6756525247381</v>
      </c>
      <c r="K16" s="120">
        <v>982.18035154137408</v>
      </c>
      <c r="L16" s="120">
        <v>999.09679889972904</v>
      </c>
      <c r="M16" s="280">
        <v>1179.3778234327299</v>
      </c>
      <c r="N16" s="120">
        <f>+[14]q26!D15</f>
        <v>1185.2916858148901</v>
      </c>
      <c r="O16" s="120">
        <f>+[14]q26!E15</f>
        <v>1204.06091934197</v>
      </c>
    </row>
    <row r="17" spans="1:15" s="195" customFormat="1" ht="20.25" customHeight="1">
      <c r="A17" s="95" t="s">
        <v>142</v>
      </c>
      <c r="B17" s="93" t="s">
        <v>108</v>
      </c>
      <c r="C17" s="119">
        <v>877.74265802943103</v>
      </c>
      <c r="D17" s="119">
        <v>899.7172341323751</v>
      </c>
      <c r="E17" s="119">
        <v>1006.57051448354</v>
      </c>
      <c r="F17" s="119">
        <v>1023.8619317961202</v>
      </c>
      <c r="G17" s="119">
        <v>1068.8624787128299</v>
      </c>
      <c r="H17" s="119">
        <v>1102.4084703047799</v>
      </c>
      <c r="I17" s="119">
        <v>1115.1908344064</v>
      </c>
      <c r="J17" s="119">
        <v>1144.4370516239703</v>
      </c>
      <c r="K17" s="119">
        <v>1173.0324640746601</v>
      </c>
      <c r="L17" s="119">
        <v>1184.7151582362201</v>
      </c>
      <c r="M17" s="279">
        <v>1155.10096550918</v>
      </c>
      <c r="N17" s="119">
        <f>+[14]q26!D16</f>
        <v>1163.5303430155102</v>
      </c>
      <c r="O17" s="119">
        <f>+[14]q26!E16</f>
        <v>1172.0499019326701</v>
      </c>
    </row>
    <row r="18" spans="1:15" s="88" customFormat="1" ht="15" customHeight="1">
      <c r="A18" s="89"/>
      <c r="B18" s="59" t="s">
        <v>116</v>
      </c>
      <c r="C18" s="120">
        <v>904.32004364081513</v>
      </c>
      <c r="D18" s="120">
        <v>925.83959348856501</v>
      </c>
      <c r="E18" s="120">
        <v>1041.8964800040801</v>
      </c>
      <c r="F18" s="120">
        <v>1074.16759336308</v>
      </c>
      <c r="G18" s="120">
        <v>1125.6745408563199</v>
      </c>
      <c r="H18" s="120">
        <v>1164.29238142034</v>
      </c>
      <c r="I18" s="120">
        <v>1175.8790387602</v>
      </c>
      <c r="J18" s="120">
        <v>1215.6202436163001</v>
      </c>
      <c r="K18" s="120">
        <v>1241.19759576406</v>
      </c>
      <c r="L18" s="120">
        <v>1254.3664055187501</v>
      </c>
      <c r="M18" s="280">
        <v>1239.5908898776402</v>
      </c>
      <c r="N18" s="120">
        <f>+[14]q26!D17</f>
        <v>1261.7393325780299</v>
      </c>
      <c r="O18" s="120">
        <f>+[14]q26!E17</f>
        <v>1277.5053641771201</v>
      </c>
    </row>
    <row r="19" spans="1:15" s="88" customFormat="1" ht="15" customHeight="1">
      <c r="A19" s="89"/>
      <c r="B19" s="59" t="s">
        <v>117</v>
      </c>
      <c r="C19" s="120">
        <v>837.69675427517507</v>
      </c>
      <c r="D19" s="120">
        <v>861.70362116729211</v>
      </c>
      <c r="E19" s="120">
        <v>961.11718424596802</v>
      </c>
      <c r="F19" s="120">
        <v>961.57620422666309</v>
      </c>
      <c r="G19" s="120">
        <v>998.79710045765603</v>
      </c>
      <c r="H19" s="120">
        <v>1026.2682140362199</v>
      </c>
      <c r="I19" s="120">
        <v>1042.1172493733502</v>
      </c>
      <c r="J19" s="120">
        <v>1059.9752453568401</v>
      </c>
      <c r="K19" s="120">
        <v>1093.7475952034501</v>
      </c>
      <c r="L19" s="120">
        <v>1105.2652682481501</v>
      </c>
      <c r="M19" s="280">
        <v>1055.5752998422599</v>
      </c>
      <c r="N19" s="120">
        <f>+[14]q26!D18</f>
        <v>1053.0103263932301</v>
      </c>
      <c r="O19" s="120">
        <f>+[14]q26!E18</f>
        <v>1059.4655220616301</v>
      </c>
    </row>
    <row r="20" spans="1:15" s="195" customFormat="1" ht="20.25" customHeight="1">
      <c r="A20" s="95" t="s">
        <v>113</v>
      </c>
      <c r="B20" s="93" t="s">
        <v>108</v>
      </c>
      <c r="C20" s="119">
        <v>519.2488320629401</v>
      </c>
      <c r="D20" s="119">
        <v>532.07480760973999</v>
      </c>
      <c r="E20" s="119">
        <v>583.97856618327307</v>
      </c>
      <c r="F20" s="119">
        <v>599.67248437029809</v>
      </c>
      <c r="G20" s="119">
        <v>617.6986641961671</v>
      </c>
      <c r="H20" s="119">
        <v>629.914721244774</v>
      </c>
      <c r="I20" s="119">
        <v>642.66420605754911</v>
      </c>
      <c r="J20" s="119">
        <v>659.11786586165204</v>
      </c>
      <c r="K20" s="119">
        <v>685.40205448779307</v>
      </c>
      <c r="L20" s="119">
        <v>698.93431853401296</v>
      </c>
      <c r="M20" s="279">
        <v>717.34995880826807</v>
      </c>
      <c r="N20" s="119">
        <f>+[14]q26!D19</f>
        <v>722.04745922255711</v>
      </c>
      <c r="O20" s="119">
        <f>+[14]q26!E19</f>
        <v>725.11355837792303</v>
      </c>
    </row>
    <row r="21" spans="1:15" s="88" customFormat="1" ht="15" customHeight="1">
      <c r="A21" s="89"/>
      <c r="B21" s="59" t="s">
        <v>116</v>
      </c>
      <c r="C21" s="120">
        <v>548.159592116044</v>
      </c>
      <c r="D21" s="120">
        <v>558.67372536622713</v>
      </c>
      <c r="E21" s="120">
        <v>607.4933708456</v>
      </c>
      <c r="F21" s="120">
        <v>624.06503674586213</v>
      </c>
      <c r="G21" s="120">
        <v>643.21244098424199</v>
      </c>
      <c r="H21" s="120">
        <v>654.76159712380809</v>
      </c>
      <c r="I21" s="120">
        <v>669.88343132729904</v>
      </c>
      <c r="J21" s="120">
        <v>687.48035414223204</v>
      </c>
      <c r="K21" s="120">
        <v>714.97548213316406</v>
      </c>
      <c r="L21" s="120">
        <v>726.99681943465896</v>
      </c>
      <c r="M21" s="280">
        <v>741.83980565881507</v>
      </c>
      <c r="N21" s="120">
        <f>+[14]q26!D20</f>
        <v>749.54099841188008</v>
      </c>
      <c r="O21" s="120">
        <f>+[14]q26!E20</f>
        <v>757.343258467802</v>
      </c>
    </row>
    <row r="22" spans="1:15" s="88" customFormat="1" ht="15" customHeight="1">
      <c r="A22" s="89"/>
      <c r="B22" s="59" t="s">
        <v>117</v>
      </c>
      <c r="C22" s="120">
        <v>468.05302098945702</v>
      </c>
      <c r="D22" s="120">
        <v>484.81349703195798</v>
      </c>
      <c r="E22" s="120">
        <v>541.71268143547411</v>
      </c>
      <c r="F22" s="120">
        <v>557.21579601359406</v>
      </c>
      <c r="G22" s="120">
        <v>572.59289156028296</v>
      </c>
      <c r="H22" s="120">
        <v>586.73941456988302</v>
      </c>
      <c r="I22" s="120">
        <v>596.01983738813806</v>
      </c>
      <c r="J22" s="120">
        <v>611.00447834125305</v>
      </c>
      <c r="K22" s="120">
        <v>635.63307808862601</v>
      </c>
      <c r="L22" s="120">
        <v>653.11622320995104</v>
      </c>
      <c r="M22" s="280">
        <v>677.08408683956304</v>
      </c>
      <c r="N22" s="120">
        <f>+[14]q26!D21</f>
        <v>678.656636313131</v>
      </c>
      <c r="O22" s="120">
        <f>+[14]q26!E21</f>
        <v>677.464263213761</v>
      </c>
    </row>
    <row r="23" spans="1:15" s="195" customFormat="1" ht="20.25" customHeight="1">
      <c r="A23" s="95" t="s">
        <v>144</v>
      </c>
      <c r="B23" s="93" t="s">
        <v>108</v>
      </c>
      <c r="C23" s="119">
        <v>414.56076687992402</v>
      </c>
      <c r="D23" s="119">
        <v>431.71613222717309</v>
      </c>
      <c r="E23" s="119">
        <v>470.244578211092</v>
      </c>
      <c r="F23" s="119">
        <v>482.91198109293805</v>
      </c>
      <c r="G23" s="119">
        <v>507.58667725869503</v>
      </c>
      <c r="H23" s="119">
        <v>517.47318795244803</v>
      </c>
      <c r="I23" s="119">
        <v>543.66328412120004</v>
      </c>
      <c r="J23" s="119">
        <v>555.70935043983002</v>
      </c>
      <c r="K23" s="119">
        <v>569.28971463389905</v>
      </c>
      <c r="L23" s="119">
        <v>575.83602866026501</v>
      </c>
      <c r="M23" s="279">
        <v>580.43389937539098</v>
      </c>
      <c r="N23" s="119">
        <f>+[14]q26!D22</f>
        <v>586.00213957790208</v>
      </c>
      <c r="O23" s="119">
        <f>+[14]q26!E22</f>
        <v>588.40982122483001</v>
      </c>
    </row>
    <row r="24" spans="1:15" s="88" customFormat="1" ht="15" customHeight="1">
      <c r="A24" s="89"/>
      <c r="B24" s="59" t="s">
        <v>116</v>
      </c>
      <c r="C24" s="120">
        <v>460.80901034755306</v>
      </c>
      <c r="D24" s="120">
        <v>478.76980302759404</v>
      </c>
      <c r="E24" s="120">
        <v>516.7453594230501</v>
      </c>
      <c r="F24" s="120">
        <v>529.38614692502404</v>
      </c>
      <c r="G24" s="120">
        <v>553.67685223981107</v>
      </c>
      <c r="H24" s="120">
        <v>564.85484366352114</v>
      </c>
      <c r="I24" s="120">
        <v>592.84535674616404</v>
      </c>
      <c r="J24" s="120">
        <v>603.917231560608</v>
      </c>
      <c r="K24" s="120">
        <v>615.77697268470502</v>
      </c>
      <c r="L24" s="120">
        <v>619.55323705054707</v>
      </c>
      <c r="M24" s="280">
        <v>622.86231222755703</v>
      </c>
      <c r="N24" s="120">
        <f>+[14]q26!D23</f>
        <v>629.26133942993204</v>
      </c>
      <c r="O24" s="120">
        <f>+[14]q26!E23</f>
        <v>632.56737030718807</v>
      </c>
    </row>
    <row r="25" spans="1:15" s="88" customFormat="1" ht="15" customHeight="1">
      <c r="A25" s="89"/>
      <c r="B25" s="59" t="s">
        <v>117</v>
      </c>
      <c r="C25" s="120">
        <v>380.94923470355303</v>
      </c>
      <c r="D25" s="120">
        <v>397.76494917623</v>
      </c>
      <c r="E25" s="120">
        <v>435.72857330730102</v>
      </c>
      <c r="F25" s="120">
        <v>449.14990119279202</v>
      </c>
      <c r="G25" s="120">
        <v>475.14214453418202</v>
      </c>
      <c r="H25" s="120">
        <v>485.24073188485801</v>
      </c>
      <c r="I25" s="120">
        <v>509.61350835602809</v>
      </c>
      <c r="J25" s="120">
        <v>522.94527364627697</v>
      </c>
      <c r="K25" s="120">
        <v>537.64146660454094</v>
      </c>
      <c r="L25" s="120">
        <v>545.51044499150498</v>
      </c>
      <c r="M25" s="280">
        <v>548.98859946199605</v>
      </c>
      <c r="N25" s="120">
        <f>+[14]q26!D24</f>
        <v>554.12365908338302</v>
      </c>
      <c r="O25" s="120">
        <f>+[14]q26!E24</f>
        <v>555.44584743860514</v>
      </c>
    </row>
    <row r="26" spans="1:15" s="195" customFormat="1" ht="20.25" customHeight="1">
      <c r="A26" s="95" t="s">
        <v>114</v>
      </c>
      <c r="B26" s="93" t="s">
        <v>108</v>
      </c>
      <c r="C26" s="119">
        <v>381.93423927858902</v>
      </c>
      <c r="D26" s="119">
        <v>393.07811924617005</v>
      </c>
      <c r="E26" s="119">
        <v>423.30650619920203</v>
      </c>
      <c r="F26" s="119">
        <v>436.03305751653102</v>
      </c>
      <c r="G26" s="119">
        <v>448.74779058886605</v>
      </c>
      <c r="H26" s="119">
        <v>457.37835192225504</v>
      </c>
      <c r="I26" s="119">
        <v>468.33944496377103</v>
      </c>
      <c r="J26" s="119">
        <v>480.30022608805405</v>
      </c>
      <c r="K26" s="119">
        <v>498.86599949441603</v>
      </c>
      <c r="L26" s="119">
        <v>521.91351785501706</v>
      </c>
      <c r="M26" s="279">
        <v>542.30233304049307</v>
      </c>
      <c r="N26" s="119">
        <f>+[14]q26!D25</f>
        <v>553.83757260955792</v>
      </c>
      <c r="O26" s="119">
        <f>+[14]q26!E25</f>
        <v>557.13952895520197</v>
      </c>
    </row>
    <row r="27" spans="1:15" s="88" customFormat="1" ht="15" customHeight="1">
      <c r="A27" s="89"/>
      <c r="B27" s="59" t="s">
        <v>116</v>
      </c>
      <c r="C27" s="120">
        <v>404.05090084776401</v>
      </c>
      <c r="D27" s="120">
        <v>414.63135032513901</v>
      </c>
      <c r="E27" s="120">
        <v>440.22572733874904</v>
      </c>
      <c r="F27" s="120">
        <v>457.29344420189807</v>
      </c>
      <c r="G27" s="120">
        <v>471.20442427476604</v>
      </c>
      <c r="H27" s="120">
        <v>480.28848772142703</v>
      </c>
      <c r="I27" s="120">
        <v>493.57035143103104</v>
      </c>
      <c r="J27" s="120">
        <v>505.93352391532807</v>
      </c>
      <c r="K27" s="120">
        <v>525.54103004254102</v>
      </c>
      <c r="L27" s="120">
        <v>552.13415810440301</v>
      </c>
      <c r="M27" s="280">
        <v>573.12026676272103</v>
      </c>
      <c r="N27" s="120">
        <f>+[14]q26!D26</f>
        <v>584.43808614597401</v>
      </c>
      <c r="O27" s="120">
        <f>+[14]q26!E26</f>
        <v>592.41668176063899</v>
      </c>
    </row>
    <row r="28" spans="1:15" s="88" customFormat="1" ht="15" customHeight="1">
      <c r="A28" s="89"/>
      <c r="B28" s="59" t="s">
        <v>117</v>
      </c>
      <c r="C28" s="120">
        <v>356.41209354301304</v>
      </c>
      <c r="D28" s="120">
        <v>369.21502367154505</v>
      </c>
      <c r="E28" s="120">
        <v>402.03524248858707</v>
      </c>
      <c r="F28" s="120">
        <v>410.49761421156802</v>
      </c>
      <c r="G28" s="120">
        <v>422.64873224543703</v>
      </c>
      <c r="H28" s="120">
        <v>431.138160671023</v>
      </c>
      <c r="I28" s="120">
        <v>440.52701094771606</v>
      </c>
      <c r="J28" s="120">
        <v>452.12819968955301</v>
      </c>
      <c r="K28" s="120">
        <v>469.62775236517103</v>
      </c>
      <c r="L28" s="120">
        <v>488.76961598256901</v>
      </c>
      <c r="M28" s="280">
        <v>510.38791273533201</v>
      </c>
      <c r="N28" s="120">
        <f>+[14]q26!D27</f>
        <v>520.30782481818903</v>
      </c>
      <c r="O28" s="120">
        <f>+[14]q26!E27</f>
        <v>521.11336594401098</v>
      </c>
    </row>
    <row r="29" spans="1:15" s="195" customFormat="1" ht="20.25" customHeight="1">
      <c r="A29" s="95" t="s">
        <v>115</v>
      </c>
      <c r="B29" s="93" t="s">
        <v>108</v>
      </c>
      <c r="C29" s="119">
        <v>352.13713754384008</v>
      </c>
      <c r="D29" s="119">
        <v>370.16351997336398</v>
      </c>
      <c r="E29" s="119">
        <v>403.88164966418003</v>
      </c>
      <c r="F29" s="119">
        <v>413.64212547786303</v>
      </c>
      <c r="G29" s="119">
        <v>422.04606480691399</v>
      </c>
      <c r="H29" s="119">
        <v>435.86413137081303</v>
      </c>
      <c r="I29" s="119">
        <v>448.75187646682298</v>
      </c>
      <c r="J29" s="119">
        <v>467.41940388787401</v>
      </c>
      <c r="K29" s="119">
        <v>489.45734888570905</v>
      </c>
      <c r="L29" s="119">
        <v>510.01356779973003</v>
      </c>
      <c r="M29" s="279">
        <v>534.54066188453407</v>
      </c>
      <c r="N29" s="119">
        <f>+[14]q26!D28</f>
        <v>542.50551011616903</v>
      </c>
      <c r="O29" s="119">
        <f>+[14]q26!E28</f>
        <v>546.63494563904305</v>
      </c>
    </row>
    <row r="30" spans="1:15" s="88" customFormat="1" ht="15" customHeight="1">
      <c r="A30" s="89"/>
      <c r="B30" s="59" t="s">
        <v>116</v>
      </c>
      <c r="C30" s="120">
        <v>362.63080702959405</v>
      </c>
      <c r="D30" s="120">
        <v>380.44853880246001</v>
      </c>
      <c r="E30" s="120">
        <v>413.37341841069502</v>
      </c>
      <c r="F30" s="120">
        <v>423.54181569939601</v>
      </c>
      <c r="G30" s="120">
        <v>432.70922382854502</v>
      </c>
      <c r="H30" s="120">
        <v>448.93080436901107</v>
      </c>
      <c r="I30" s="120">
        <v>461.54723996812203</v>
      </c>
      <c r="J30" s="120">
        <v>482.32390677361508</v>
      </c>
      <c r="K30" s="120">
        <v>505.06634349155001</v>
      </c>
      <c r="L30" s="120">
        <v>525.44890187839803</v>
      </c>
      <c r="M30" s="280">
        <v>549.47747534047301</v>
      </c>
      <c r="N30" s="120">
        <f>+[14]q26!D29</f>
        <v>556.42093970199107</v>
      </c>
      <c r="O30" s="120">
        <f>+[14]q26!E29</f>
        <v>560.63482776579099</v>
      </c>
    </row>
    <row r="31" spans="1:15" s="88" customFormat="1" ht="15" customHeight="1">
      <c r="A31" s="89"/>
      <c r="B31" s="59" t="s">
        <v>117</v>
      </c>
      <c r="C31" s="120">
        <v>342.69720443250503</v>
      </c>
      <c r="D31" s="120">
        <v>361.045594504657</v>
      </c>
      <c r="E31" s="120">
        <v>394.84013048145999</v>
      </c>
      <c r="F31" s="120">
        <v>404.14390239852406</v>
      </c>
      <c r="G31" s="120">
        <v>411.59086918489101</v>
      </c>
      <c r="H31" s="120">
        <v>422.725169541696</v>
      </c>
      <c r="I31" s="120">
        <v>436.19612347557802</v>
      </c>
      <c r="J31" s="120">
        <v>452.85097675401505</v>
      </c>
      <c r="K31" s="120">
        <v>474.24327199842304</v>
      </c>
      <c r="L31" s="120">
        <v>494.79266561052907</v>
      </c>
      <c r="M31" s="280">
        <v>519.29420195967305</v>
      </c>
      <c r="N31" s="120">
        <f>+[14]q26!D30</f>
        <v>528.64951024709501</v>
      </c>
      <c r="O31" s="120">
        <f>+[14]q26!E30</f>
        <v>532.65742172701903</v>
      </c>
    </row>
    <row r="32" spans="1:15" s="195" customFormat="1" ht="20.25" customHeight="1">
      <c r="A32" s="95" t="s">
        <v>39</v>
      </c>
      <c r="B32" s="93" t="s">
        <v>108</v>
      </c>
      <c r="C32" s="119">
        <v>698.95227619290404</v>
      </c>
      <c r="D32" s="119">
        <v>894.96718745769113</v>
      </c>
      <c r="E32" s="119">
        <v>668.63414182194595</v>
      </c>
      <c r="F32" s="119">
        <v>627.15024888197604</v>
      </c>
      <c r="G32" s="119">
        <v>628.33557289731198</v>
      </c>
      <c r="H32" s="119">
        <v>648.60924279774804</v>
      </c>
      <c r="I32" s="119">
        <v>647.66483434075701</v>
      </c>
      <c r="J32" s="119">
        <v>660.12839886951406</v>
      </c>
      <c r="K32" s="119">
        <v>691.06175015674012</v>
      </c>
      <c r="L32" s="119">
        <v>719.19288530642109</v>
      </c>
      <c r="M32" s="279">
        <v>0</v>
      </c>
      <c r="N32" s="119">
        <v>0</v>
      </c>
      <c r="O32" s="119">
        <v>0</v>
      </c>
    </row>
    <row r="33" spans="1:15" s="88" customFormat="1" ht="15" customHeight="1">
      <c r="A33" s="89"/>
      <c r="B33" s="59" t="s">
        <v>116</v>
      </c>
      <c r="C33" s="120">
        <v>758.80597400575903</v>
      </c>
      <c r="D33" s="120">
        <v>938.90658293201409</v>
      </c>
      <c r="E33" s="120">
        <v>700.52370386595112</v>
      </c>
      <c r="F33" s="120">
        <v>662.93346685705706</v>
      </c>
      <c r="G33" s="120">
        <v>665.89745958429603</v>
      </c>
      <c r="H33" s="120">
        <v>677.43633199319106</v>
      </c>
      <c r="I33" s="120">
        <v>683.36429211853499</v>
      </c>
      <c r="J33" s="120">
        <v>693.94214006353502</v>
      </c>
      <c r="K33" s="120">
        <v>725.27506592546206</v>
      </c>
      <c r="L33" s="120">
        <v>750.22097622260503</v>
      </c>
      <c r="M33" s="279">
        <v>0</v>
      </c>
      <c r="N33" s="119">
        <v>0</v>
      </c>
      <c r="O33" s="119">
        <v>0</v>
      </c>
    </row>
    <row r="34" spans="1:15" s="88" customFormat="1" ht="15" customHeight="1">
      <c r="A34" s="121"/>
      <c r="B34" s="122" t="s">
        <v>117</v>
      </c>
      <c r="C34" s="123">
        <v>610.82299604652508</v>
      </c>
      <c r="D34" s="123">
        <v>822.01234476300215</v>
      </c>
      <c r="E34" s="123">
        <v>590.96447230372507</v>
      </c>
      <c r="F34" s="123">
        <v>525.72698796463897</v>
      </c>
      <c r="G34" s="123">
        <v>547.80133303660807</v>
      </c>
      <c r="H34" s="123">
        <v>588.12920133743705</v>
      </c>
      <c r="I34" s="123">
        <v>580.26498677536802</v>
      </c>
      <c r="J34" s="123">
        <v>592.06740697898601</v>
      </c>
      <c r="K34" s="123">
        <v>622.44170163316608</v>
      </c>
      <c r="L34" s="123">
        <v>645.33104415891307</v>
      </c>
      <c r="M34" s="281">
        <v>0</v>
      </c>
      <c r="N34" s="123">
        <v>0</v>
      </c>
      <c r="O34" s="123">
        <v>0</v>
      </c>
    </row>
    <row r="35" spans="1:15" s="195" customFormat="1" ht="15" customHeight="1">
      <c r="A35" s="29" t="s">
        <v>283</v>
      </c>
      <c r="B35" s="59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119"/>
      <c r="N35" s="119"/>
      <c r="O35" s="119"/>
    </row>
    <row r="36" spans="1:15" s="195" customFormat="1" ht="15" customHeight="1">
      <c r="A36" s="438" t="s">
        <v>15</v>
      </c>
      <c r="B36" s="438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119"/>
    </row>
  </sheetData>
  <mergeCells count="2">
    <mergeCell ref="A36:N36"/>
    <mergeCell ref="A1:O1"/>
  </mergeCells>
  <phoneticPr fontId="15" type="noConversion"/>
  <conditionalFormatting sqref="A1:XFD1048576">
    <cfRule type="cellIs" dxfId="28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olha27" enableFormatConditionsCalculation="0">
    <tabColor indexed="26"/>
  </sheetPr>
  <dimension ref="A1:N12"/>
  <sheetViews>
    <sheetView workbookViewId="0">
      <selection sqref="A1:N1"/>
    </sheetView>
  </sheetViews>
  <sheetFormatPr defaultRowHeight="15" customHeight="1"/>
  <cols>
    <col min="1" max="1" width="27.85546875" style="10" customWidth="1"/>
    <col min="2" max="3" width="7.140625" style="10" customWidth="1"/>
    <col min="4" max="14" width="6.140625" style="10" bestFit="1" customWidth="1"/>
    <col min="15" max="16384" width="9.140625" style="10"/>
  </cols>
  <sheetData>
    <row r="1" spans="1:14" s="56" customFormat="1" ht="15" customHeight="1">
      <c r="A1" s="431" t="s">
        <v>300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14" s="58" customFormat="1" ht="15" customHeight="1">
      <c r="A2" s="57"/>
      <c r="B2" s="445"/>
      <c r="C2" s="445"/>
      <c r="D2" s="445"/>
      <c r="E2" s="445"/>
      <c r="F2" s="445"/>
      <c r="G2" s="445"/>
      <c r="H2" s="445"/>
      <c r="I2" s="57"/>
      <c r="J2" s="168"/>
      <c r="K2" s="57"/>
      <c r="L2" s="57"/>
      <c r="M2" s="57"/>
      <c r="N2" s="57"/>
    </row>
    <row r="3" spans="1:14" s="58" customFormat="1" ht="15" customHeight="1">
      <c r="A3" s="57" t="s">
        <v>40</v>
      </c>
      <c r="B3" s="57"/>
      <c r="C3" s="57"/>
      <c r="D3" s="57"/>
      <c r="E3" s="57"/>
      <c r="F3" s="57"/>
      <c r="H3" s="57"/>
      <c r="I3" s="111"/>
      <c r="J3" s="57"/>
      <c r="K3" s="111"/>
      <c r="L3" s="226"/>
      <c r="M3" s="226"/>
      <c r="N3" s="387" t="s">
        <v>133</v>
      </c>
    </row>
    <row r="4" spans="1:14" s="62" customFormat="1" ht="15" customHeight="1" thickBot="1">
      <c r="A4" s="164"/>
      <c r="B4" s="61">
        <v>1999</v>
      </c>
      <c r="C4" s="60">
        <v>2000</v>
      </c>
      <c r="D4" s="60">
        <v>2002</v>
      </c>
      <c r="E4" s="60">
        <v>2003</v>
      </c>
      <c r="F4" s="60">
        <v>2004</v>
      </c>
      <c r="G4" s="60">
        <v>2005</v>
      </c>
      <c r="H4" s="60">
        <v>2006</v>
      </c>
      <c r="I4" s="60">
        <v>2007</v>
      </c>
      <c r="J4" s="60">
        <v>2008</v>
      </c>
      <c r="K4" s="60">
        <v>2009</v>
      </c>
      <c r="L4" s="261">
        <v>2010</v>
      </c>
      <c r="M4" s="60">
        <v>2011</v>
      </c>
      <c r="N4" s="60">
        <v>2012</v>
      </c>
    </row>
    <row r="5" spans="1:14" s="58" customFormat="1" ht="15" customHeight="1" thickTop="1">
      <c r="A5" s="63" t="s">
        <v>292</v>
      </c>
      <c r="B5" s="114">
        <v>530.99</v>
      </c>
      <c r="C5" s="114">
        <v>553.80999999999995</v>
      </c>
      <c r="D5" s="114">
        <v>614.25</v>
      </c>
      <c r="E5" s="114">
        <v>640.35</v>
      </c>
      <c r="F5" s="114">
        <v>661.68</v>
      </c>
      <c r="G5" s="114">
        <v>681.98</v>
      </c>
      <c r="H5" s="114">
        <v>704.6</v>
      </c>
      <c r="I5" s="114">
        <v>722.27326789046276</v>
      </c>
      <c r="J5" s="114">
        <v>754.49078223618551</v>
      </c>
      <c r="K5" s="114">
        <v>772.53117926922585</v>
      </c>
      <c r="L5" s="282">
        <v>804.09202309618604</v>
      </c>
      <c r="M5" s="114">
        <f>+'[15]q26 2'!C7</f>
        <v>810.92080743243002</v>
      </c>
      <c r="N5" s="114">
        <f>+'[15]q26 2'!D7</f>
        <v>815.73128304117904</v>
      </c>
    </row>
    <row r="6" spans="1:14" s="58" customFormat="1" ht="15" customHeight="1">
      <c r="A6" s="57" t="s">
        <v>293</v>
      </c>
      <c r="B6" s="114">
        <v>1009.18</v>
      </c>
      <c r="C6" s="114">
        <v>1072.9100000000001</v>
      </c>
      <c r="D6" s="114">
        <v>1137.81</v>
      </c>
      <c r="E6" s="114">
        <v>1181.45</v>
      </c>
      <c r="F6" s="114">
        <v>1154.3599999999999</v>
      </c>
      <c r="G6" s="114">
        <v>1213.83</v>
      </c>
      <c r="H6" s="114">
        <v>1245.5</v>
      </c>
      <c r="I6" s="114">
        <v>1267.7812948393409</v>
      </c>
      <c r="J6" s="114">
        <v>1304.1207590878607</v>
      </c>
      <c r="K6" s="114">
        <v>1317.1519148248208</v>
      </c>
      <c r="L6" s="282">
        <v>1312.77976663252</v>
      </c>
      <c r="M6" s="114">
        <f>+'[15]q26 2'!C8</f>
        <v>1363.60969880933</v>
      </c>
      <c r="N6" s="114">
        <f>+'[15]q26 2'!D8</f>
        <v>1376.0270876395</v>
      </c>
    </row>
    <row r="7" spans="1:14" s="58" customFormat="1" ht="15" customHeight="1">
      <c r="A7" s="57" t="s">
        <v>130</v>
      </c>
      <c r="B7" s="114">
        <v>758.37</v>
      </c>
      <c r="C7" s="114">
        <v>803.5</v>
      </c>
      <c r="D7" s="114">
        <v>875.46</v>
      </c>
      <c r="E7" s="114">
        <v>862.93</v>
      </c>
      <c r="F7" s="114">
        <v>877.74</v>
      </c>
      <c r="G7" s="114">
        <v>919.47</v>
      </c>
      <c r="H7" s="114">
        <v>920.8</v>
      </c>
      <c r="I7" s="114">
        <v>935.39629036329939</v>
      </c>
      <c r="J7" s="114">
        <v>981.28459965387458</v>
      </c>
      <c r="K7" s="114">
        <v>988.98611377976204</v>
      </c>
      <c r="L7" s="282">
        <v>1031.3287095707701</v>
      </c>
      <c r="M7" s="114">
        <f>+'[15]q26 2'!C9</f>
        <v>1027.2219637466501</v>
      </c>
      <c r="N7" s="114">
        <f>+'[15]q26 2'!D9</f>
        <v>1003.3186551071301</v>
      </c>
    </row>
    <row r="8" spans="1:14" s="58" customFormat="1" ht="15" customHeight="1">
      <c r="A8" s="66" t="s">
        <v>107</v>
      </c>
      <c r="B8" s="115">
        <v>921.75</v>
      </c>
      <c r="C8" s="115">
        <v>923.72</v>
      </c>
      <c r="D8" s="115">
        <v>1044.23</v>
      </c>
      <c r="E8" s="115">
        <v>1080.18</v>
      </c>
      <c r="F8" s="115">
        <v>1162.78</v>
      </c>
      <c r="G8" s="115">
        <v>1233.2</v>
      </c>
      <c r="H8" s="115">
        <v>1265.2</v>
      </c>
      <c r="I8" s="115">
        <v>1310.193848386876</v>
      </c>
      <c r="J8" s="115">
        <v>1388.1356613318196</v>
      </c>
      <c r="K8" s="115">
        <v>1425.4779706524362</v>
      </c>
      <c r="L8" s="283">
        <v>1487.1699204373601</v>
      </c>
      <c r="M8" s="115">
        <f>+'[15]q26 2'!C10</f>
        <v>1427.0837845619303</v>
      </c>
      <c r="N8" s="115">
        <f>+'[15]q26 2'!D10</f>
        <v>1435.5730436060301</v>
      </c>
    </row>
    <row r="9" spans="1:14" s="65" customFormat="1" ht="15" customHeight="1">
      <c r="A9" s="29" t="s">
        <v>283</v>
      </c>
      <c r="B9" s="83"/>
      <c r="C9" s="83"/>
      <c r="D9" s="83"/>
      <c r="E9" s="83"/>
      <c r="F9" s="83"/>
      <c r="G9" s="116"/>
      <c r="H9" s="78"/>
      <c r="I9" s="78"/>
      <c r="J9" s="78"/>
      <c r="K9" s="78"/>
      <c r="L9" s="78"/>
      <c r="M9" s="78"/>
      <c r="N9" s="114"/>
    </row>
    <row r="10" spans="1:14" s="65" customFormat="1" ht="15" customHeight="1">
      <c r="A10" s="444" t="s">
        <v>188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</row>
    <row r="11" spans="1:14" s="65" customFormat="1" ht="15" customHeight="1">
      <c r="A11" s="444" t="s">
        <v>16</v>
      </c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228"/>
      <c r="M11" s="228"/>
      <c r="N11" s="114"/>
    </row>
    <row r="12" spans="1:14" s="65" customFormat="1" ht="15" customHeight="1">
      <c r="A12" s="444" t="s">
        <v>17</v>
      </c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</row>
  </sheetData>
  <mergeCells count="5">
    <mergeCell ref="A11:K11"/>
    <mergeCell ref="B2:H2"/>
    <mergeCell ref="A1:N1"/>
    <mergeCell ref="A10:N10"/>
    <mergeCell ref="A12:N12"/>
  </mergeCells>
  <phoneticPr fontId="15" type="noConversion"/>
  <conditionalFormatting sqref="A1:XFD9 A11:XFD11 A10 O10:XFD10 A13:XFD1048576 A12 O12:XFD12">
    <cfRule type="cellIs" dxfId="27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9A0000"/>
  </sheetPr>
  <dimension ref="A1:O31"/>
  <sheetViews>
    <sheetView zoomScaleNormal="100" workbookViewId="0">
      <selection sqref="A1:L1"/>
    </sheetView>
  </sheetViews>
  <sheetFormatPr defaultRowHeight="11.25"/>
  <cols>
    <col min="1" max="1" width="20.5703125" style="10" customWidth="1"/>
    <col min="2" max="12" width="7.7109375" style="10" customWidth="1"/>
    <col min="13" max="16384" width="9.140625" style="10"/>
  </cols>
  <sheetData>
    <row r="1" spans="1:15" s="56" customFormat="1" ht="28.5" customHeight="1">
      <c r="A1" s="431" t="s">
        <v>302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5" s="58" customFormat="1" ht="15" customHeight="1">
      <c r="A2" s="292"/>
      <c r="B2" s="328"/>
      <c r="C2" s="291"/>
      <c r="D2" s="291"/>
      <c r="E2" s="291"/>
      <c r="F2" s="291"/>
      <c r="G2" s="57"/>
      <c r="H2" s="288"/>
      <c r="I2" s="57"/>
      <c r="J2" s="57"/>
      <c r="K2" s="57"/>
      <c r="L2" s="57"/>
      <c r="M2" s="56"/>
      <c r="N2" s="56"/>
      <c r="O2" s="56"/>
    </row>
    <row r="3" spans="1:15" s="58" customFormat="1" ht="14.25" customHeight="1">
      <c r="A3" s="447" t="s">
        <v>40</v>
      </c>
      <c r="B3" s="447"/>
      <c r="C3" s="57"/>
      <c r="D3" s="57"/>
      <c r="F3" s="57"/>
      <c r="G3" s="289"/>
      <c r="H3" s="57"/>
      <c r="I3" s="289"/>
      <c r="J3" s="446"/>
      <c r="K3" s="446"/>
      <c r="L3" s="56"/>
      <c r="M3" s="56"/>
      <c r="N3" s="56"/>
      <c r="O3" s="56"/>
    </row>
    <row r="4" spans="1:15" s="62" customFormat="1" ht="28.5" customHeight="1" thickBot="1">
      <c r="A4" s="293"/>
      <c r="B4" s="315">
        <v>2002</v>
      </c>
      <c r="C4" s="60">
        <v>2003</v>
      </c>
      <c r="D4" s="60">
        <v>2004</v>
      </c>
      <c r="E4" s="60">
        <v>2005</v>
      </c>
      <c r="F4" s="60">
        <v>2006</v>
      </c>
      <c r="G4" s="60">
        <v>2007</v>
      </c>
      <c r="H4" s="60">
        <v>2008</v>
      </c>
      <c r="I4" s="60">
        <v>2009</v>
      </c>
      <c r="J4" s="323">
        <v>2010</v>
      </c>
      <c r="K4" s="315">
        <v>2011</v>
      </c>
      <c r="L4" s="315">
        <v>2012</v>
      </c>
      <c r="M4" s="56"/>
      <c r="N4" s="56"/>
      <c r="O4" s="56"/>
    </row>
    <row r="5" spans="1:15" ht="20.25" customHeight="1" thickTop="1">
      <c r="A5" s="329" t="s">
        <v>239</v>
      </c>
      <c r="B5" s="308">
        <v>1938202</v>
      </c>
      <c r="C5" s="308">
        <v>1937569</v>
      </c>
      <c r="D5" s="308">
        <v>1979894</v>
      </c>
      <c r="E5" s="308">
        <v>2081411</v>
      </c>
      <c r="F5" s="308">
        <v>2093110</v>
      </c>
      <c r="G5" s="308">
        <v>2153028</v>
      </c>
      <c r="H5" s="308">
        <v>2171074</v>
      </c>
      <c r="I5" s="308">
        <v>2082235</v>
      </c>
      <c r="J5" s="309">
        <v>2073784</v>
      </c>
      <c r="K5" s="383">
        <f>+[16]q28!C7</f>
        <v>2038354</v>
      </c>
      <c r="L5" s="383">
        <f>+[16]q28!D7</f>
        <v>1910957</v>
      </c>
      <c r="N5" s="344"/>
      <c r="O5" s="344"/>
    </row>
    <row r="6" spans="1:15" ht="20.25" customHeight="1">
      <c r="A6" s="48" t="s">
        <v>240</v>
      </c>
      <c r="B6" s="308">
        <v>31107</v>
      </c>
      <c r="C6" s="295">
        <v>6628</v>
      </c>
      <c r="D6" s="295">
        <v>7850</v>
      </c>
      <c r="E6" s="295">
        <v>7399</v>
      </c>
      <c r="F6" s="295">
        <v>6564</v>
      </c>
      <c r="G6" s="295">
        <v>6255</v>
      </c>
      <c r="H6" s="295">
        <v>6618</v>
      </c>
      <c r="I6" s="295">
        <v>6519</v>
      </c>
      <c r="J6" s="305">
        <v>6204</v>
      </c>
      <c r="K6" s="295">
        <f>+[16]q28!C8</f>
        <v>6081</v>
      </c>
      <c r="L6" s="295">
        <f>+[16]q28!D8</f>
        <v>4937</v>
      </c>
      <c r="N6" s="56"/>
      <c r="O6" s="56"/>
    </row>
    <row r="7" spans="1:15" ht="15" customHeight="1">
      <c r="A7" s="48" t="s">
        <v>241</v>
      </c>
      <c r="B7" s="308">
        <v>58647</v>
      </c>
      <c r="C7" s="295">
        <v>88923</v>
      </c>
      <c r="D7" s="295">
        <v>88848</v>
      </c>
      <c r="E7" s="295">
        <v>89575</v>
      </c>
      <c r="F7" s="295">
        <v>86384</v>
      </c>
      <c r="G7" s="295">
        <v>110024</v>
      </c>
      <c r="H7" s="295">
        <v>114729</v>
      </c>
      <c r="I7" s="295">
        <v>129464</v>
      </c>
      <c r="J7" s="305">
        <v>94906</v>
      </c>
      <c r="K7" s="295">
        <f>+[16]q28!C9</f>
        <v>92366</v>
      </c>
      <c r="L7" s="295">
        <f>+[16]q28!D9</f>
        <v>77732</v>
      </c>
      <c r="N7" s="56"/>
      <c r="O7" s="56"/>
    </row>
    <row r="8" spans="1:15" ht="15" customHeight="1">
      <c r="A8" s="398" t="str">
        <f>+'[5]serie2002-2012'!A23</f>
        <v>&gt;RMMG e &lt;= 599,99 Euros</v>
      </c>
      <c r="B8" s="308">
        <f>+'[5]serie2002-2012'!B23</f>
        <v>909900</v>
      </c>
      <c r="C8" s="308">
        <f>+'[5]serie2002-2012'!C23</f>
        <v>849979</v>
      </c>
      <c r="D8" s="308">
        <f>+'[5]serie2002-2012'!D23</f>
        <v>819869</v>
      </c>
      <c r="E8" s="308">
        <f>+'[5]serie2002-2012'!E23</f>
        <v>809976</v>
      </c>
      <c r="F8" s="308">
        <f>+'[5]serie2002-2012'!F23</f>
        <v>758243</v>
      </c>
      <c r="G8" s="308">
        <f>+'[5]serie2002-2012'!G23</f>
        <v>688488</v>
      </c>
      <c r="H8" s="308">
        <f>+'[5]serie2002-2012'!H23</f>
        <v>599986</v>
      </c>
      <c r="I8" s="308">
        <f>+'[5]serie2002-2012'!I23</f>
        <v>505974</v>
      </c>
      <c r="J8" s="305">
        <f>+'[5]serie2002-2012'!J23</f>
        <v>419743</v>
      </c>
      <c r="K8" s="308">
        <f>+'[5]serie2002-2012'!K23</f>
        <v>368199</v>
      </c>
      <c r="L8" s="308">
        <f>+'[5]serie2002-2012'!L23</f>
        <v>337500</v>
      </c>
      <c r="N8" s="56"/>
      <c r="O8" s="56"/>
    </row>
    <row r="9" spans="1:15" ht="15" customHeight="1">
      <c r="A9" s="398" t="str">
        <f>+'[5]serie2002-2012'!A24</f>
        <v>600,00 - 749,99 Euros</v>
      </c>
      <c r="B9" s="308">
        <f>+'[5]serie2002-2012'!B24</f>
        <v>286162</v>
      </c>
      <c r="C9" s="308">
        <f>+'[5]serie2002-2012'!C24</f>
        <v>302743</v>
      </c>
      <c r="D9" s="308">
        <f>+'[5]serie2002-2012'!D24</f>
        <v>318681</v>
      </c>
      <c r="E9" s="308">
        <f>+'[5]serie2002-2012'!E24</f>
        <v>353832</v>
      </c>
      <c r="F9" s="308">
        <f>+'[5]serie2002-2012'!F24</f>
        <v>373009</v>
      </c>
      <c r="G9" s="308">
        <f>+'[5]serie2002-2012'!G24</f>
        <v>403847</v>
      </c>
      <c r="H9" s="308">
        <f>+'[5]serie2002-2012'!H24</f>
        <v>431331</v>
      </c>
      <c r="I9" s="308">
        <f>+'[5]serie2002-2012'!I24</f>
        <v>422660</v>
      </c>
      <c r="J9" s="305">
        <f>+'[5]serie2002-2012'!J24</f>
        <v>464929</v>
      </c>
      <c r="K9" s="308">
        <f>+'[5]serie2002-2012'!K24</f>
        <v>478179</v>
      </c>
      <c r="L9" s="308">
        <f>+'[5]serie2002-2012'!L24</f>
        <v>451076</v>
      </c>
      <c r="N9" s="56"/>
      <c r="O9" s="56"/>
    </row>
    <row r="10" spans="1:15" ht="15" customHeight="1">
      <c r="A10" s="307" t="s">
        <v>242</v>
      </c>
      <c r="B10" s="308">
        <v>244194</v>
      </c>
      <c r="C10" s="308">
        <v>253107</v>
      </c>
      <c r="D10" s="308">
        <v>273850</v>
      </c>
      <c r="E10" s="308">
        <v>297537</v>
      </c>
      <c r="F10" s="308">
        <v>319658</v>
      </c>
      <c r="G10" s="308">
        <v>347693</v>
      </c>
      <c r="H10" s="308">
        <v>372805</v>
      </c>
      <c r="I10" s="308">
        <v>371799</v>
      </c>
      <c r="J10" s="305">
        <v>406985</v>
      </c>
      <c r="K10" s="308">
        <f>+[16]q28!C14</f>
        <v>417793</v>
      </c>
      <c r="L10" s="308">
        <f>+[16]q28!D14</f>
        <v>397995</v>
      </c>
      <c r="N10" s="56"/>
      <c r="O10" s="56"/>
    </row>
    <row r="11" spans="1:15" ht="15" customHeight="1">
      <c r="A11" s="307" t="s">
        <v>243</v>
      </c>
      <c r="B11" s="308">
        <v>220013</v>
      </c>
      <c r="C11" s="308">
        <v>228993</v>
      </c>
      <c r="D11" s="308">
        <v>243258</v>
      </c>
      <c r="E11" s="308">
        <v>266600</v>
      </c>
      <c r="F11" s="308">
        <v>277110</v>
      </c>
      <c r="G11" s="308">
        <v>298549</v>
      </c>
      <c r="H11" s="308">
        <v>323379</v>
      </c>
      <c r="I11" s="308">
        <v>321894</v>
      </c>
      <c r="J11" s="305">
        <v>341167</v>
      </c>
      <c r="K11" s="295">
        <f>+[16]q28!C15</f>
        <v>341403</v>
      </c>
      <c r="L11" s="295">
        <f>+[16]q28!D15</f>
        <v>321675</v>
      </c>
      <c r="N11" s="56"/>
      <c r="O11" s="56"/>
    </row>
    <row r="12" spans="1:15" ht="15" customHeight="1">
      <c r="A12" s="48" t="s">
        <v>244</v>
      </c>
      <c r="B12" s="295">
        <v>130971</v>
      </c>
      <c r="C12" s="295">
        <v>143341</v>
      </c>
      <c r="D12" s="295">
        <v>155750</v>
      </c>
      <c r="E12" s="295">
        <v>173490</v>
      </c>
      <c r="F12" s="295">
        <v>182108</v>
      </c>
      <c r="G12" s="295">
        <v>199371</v>
      </c>
      <c r="H12" s="295">
        <v>211750</v>
      </c>
      <c r="I12" s="295">
        <v>210850</v>
      </c>
      <c r="J12" s="305">
        <v>221918</v>
      </c>
      <c r="K12" s="295">
        <f>+[16]q28!C16</f>
        <v>218207</v>
      </c>
      <c r="L12" s="295">
        <f>+[16]q28!D16</f>
        <v>208076</v>
      </c>
      <c r="N12" s="56"/>
      <c r="O12" s="56"/>
    </row>
    <row r="13" spans="1:15" ht="15" customHeight="1">
      <c r="A13" s="48" t="s">
        <v>245</v>
      </c>
      <c r="B13" s="295">
        <v>39421</v>
      </c>
      <c r="C13" s="295">
        <v>43166</v>
      </c>
      <c r="D13" s="295">
        <v>48147</v>
      </c>
      <c r="E13" s="295">
        <v>54731</v>
      </c>
      <c r="F13" s="295">
        <v>59590</v>
      </c>
      <c r="G13" s="295">
        <v>65645</v>
      </c>
      <c r="H13" s="295">
        <v>71908</v>
      </c>
      <c r="I13" s="295">
        <v>73567</v>
      </c>
      <c r="J13" s="305">
        <v>77029</v>
      </c>
      <c r="K13" s="295">
        <f>+[16]q28!C17</f>
        <v>75273</v>
      </c>
      <c r="L13" s="295">
        <f>+[16]q28!D17</f>
        <v>72825</v>
      </c>
      <c r="N13" s="56"/>
      <c r="O13" s="56"/>
    </row>
    <row r="14" spans="1:15" ht="15" customHeight="1">
      <c r="A14" s="48" t="s">
        <v>246</v>
      </c>
      <c r="B14" s="295">
        <v>10457</v>
      </c>
      <c r="C14" s="295">
        <v>11889</v>
      </c>
      <c r="D14" s="295">
        <v>13564</v>
      </c>
      <c r="E14" s="295">
        <v>16230</v>
      </c>
      <c r="F14" s="295">
        <v>17446</v>
      </c>
      <c r="G14" s="295">
        <v>19130</v>
      </c>
      <c r="H14" s="295">
        <v>21627</v>
      </c>
      <c r="I14" s="295">
        <v>22522</v>
      </c>
      <c r="J14" s="305">
        <v>22488</v>
      </c>
      <c r="K14" s="295">
        <f>+[16]q28!C18</f>
        <v>22358</v>
      </c>
      <c r="L14" s="295">
        <f>+[16]q28!D18</f>
        <v>21571</v>
      </c>
      <c r="N14" s="56"/>
      <c r="O14" s="56"/>
    </row>
    <row r="15" spans="1:15" s="341" customFormat="1" ht="15" customHeight="1">
      <c r="A15" s="48" t="s">
        <v>247</v>
      </c>
      <c r="B15" s="295">
        <v>7330</v>
      </c>
      <c r="C15" s="295">
        <v>8800</v>
      </c>
      <c r="D15" s="295">
        <v>10077</v>
      </c>
      <c r="E15" s="295">
        <v>12041</v>
      </c>
      <c r="F15" s="295">
        <v>12998</v>
      </c>
      <c r="G15" s="295">
        <v>14026</v>
      </c>
      <c r="H15" s="295">
        <v>16941</v>
      </c>
      <c r="I15" s="295">
        <v>16986</v>
      </c>
      <c r="J15" s="305">
        <v>18415</v>
      </c>
      <c r="K15" s="295">
        <f>+[16]q28!C19</f>
        <v>18495</v>
      </c>
      <c r="L15" s="295">
        <f>+[16]q28!D19</f>
        <v>17570</v>
      </c>
      <c r="N15" s="340"/>
      <c r="O15" s="340"/>
    </row>
    <row r="16" spans="1:15" s="65" customFormat="1" ht="11.25" customHeight="1">
      <c r="A16" s="297"/>
      <c r="B16" s="297"/>
      <c r="C16" s="297"/>
      <c r="D16" s="298"/>
      <c r="E16" s="299"/>
      <c r="F16" s="299"/>
      <c r="G16" s="299"/>
      <c r="H16" s="299"/>
      <c r="I16" s="299"/>
      <c r="J16" s="300"/>
      <c r="K16" s="299"/>
      <c r="L16" s="299"/>
      <c r="M16" s="56"/>
      <c r="N16" s="56"/>
      <c r="O16" s="56"/>
    </row>
    <row r="17" spans="1:15" s="62" customFormat="1" ht="11.25" customHeight="1">
      <c r="A17" s="303" t="s">
        <v>248</v>
      </c>
      <c r="B17" s="301"/>
      <c r="C17" s="301"/>
      <c r="D17" s="301"/>
      <c r="E17" s="301"/>
      <c r="F17" s="301"/>
      <c r="G17" s="301"/>
      <c r="H17" s="301"/>
      <c r="I17" s="301"/>
      <c r="J17" s="305"/>
      <c r="K17" s="301"/>
      <c r="L17" s="301"/>
      <c r="M17" s="56"/>
      <c r="N17" s="56"/>
      <c r="O17" s="56"/>
    </row>
    <row r="18" spans="1:15" s="290" customFormat="1" ht="20.25" customHeight="1">
      <c r="A18" s="391" t="s">
        <v>239</v>
      </c>
      <c r="B18" s="310">
        <f>+B5/B$5*100</f>
        <v>100</v>
      </c>
      <c r="C18" s="310">
        <f t="shared" ref="C18:L18" si="0">+C5/C$5*100</f>
        <v>100</v>
      </c>
      <c r="D18" s="310">
        <f t="shared" si="0"/>
        <v>100</v>
      </c>
      <c r="E18" s="310">
        <f t="shared" si="0"/>
        <v>100</v>
      </c>
      <c r="F18" s="310">
        <f t="shared" si="0"/>
        <v>100</v>
      </c>
      <c r="G18" s="310">
        <f t="shared" si="0"/>
        <v>100</v>
      </c>
      <c r="H18" s="310">
        <f t="shared" si="0"/>
        <v>100</v>
      </c>
      <c r="I18" s="310">
        <f t="shared" si="0"/>
        <v>100</v>
      </c>
      <c r="J18" s="304">
        <f t="shared" si="0"/>
        <v>100</v>
      </c>
      <c r="K18" s="310">
        <f t="shared" si="0"/>
        <v>100</v>
      </c>
      <c r="L18" s="310">
        <f t="shared" si="0"/>
        <v>100</v>
      </c>
      <c r="N18" s="56"/>
      <c r="O18" s="56"/>
    </row>
    <row r="19" spans="1:15" s="290" customFormat="1" ht="20.25" customHeight="1">
      <c r="A19" s="48" t="s">
        <v>240</v>
      </c>
      <c r="B19" s="310">
        <f t="shared" ref="B19:L19" si="1">+B6/B$5*100</f>
        <v>1.6049410742533545</v>
      </c>
      <c r="C19" s="310">
        <f t="shared" si="1"/>
        <v>0.34207814018494309</v>
      </c>
      <c r="D19" s="310">
        <f t="shared" si="1"/>
        <v>0.39648587247600126</v>
      </c>
      <c r="E19" s="310">
        <f t="shared" si="1"/>
        <v>0.35548000851345557</v>
      </c>
      <c r="F19" s="310">
        <f t="shared" si="1"/>
        <v>0.31360033634161605</v>
      </c>
      <c r="G19" s="310">
        <f t="shared" si="1"/>
        <v>0.29052107078960421</v>
      </c>
      <c r="H19" s="310">
        <f t="shared" si="1"/>
        <v>0.30482609068138627</v>
      </c>
      <c r="I19" s="310">
        <f t="shared" si="1"/>
        <v>0.31307705422298637</v>
      </c>
      <c r="J19" s="304">
        <f t="shared" si="1"/>
        <v>0.29916326869143556</v>
      </c>
      <c r="K19" s="310">
        <f t="shared" si="1"/>
        <v>0.29832894580627312</v>
      </c>
      <c r="L19" s="310">
        <f t="shared" si="1"/>
        <v>0.25835222875239999</v>
      </c>
      <c r="N19" s="56"/>
      <c r="O19" s="56"/>
    </row>
    <row r="20" spans="1:15" s="296" customFormat="1" ht="15" customHeight="1">
      <c r="A20" s="48" t="s">
        <v>241</v>
      </c>
      <c r="B20" s="310">
        <f t="shared" ref="B20:L20" si="2">+B7/B$5*100</f>
        <v>3.0258456032962506</v>
      </c>
      <c r="C20" s="310">
        <f t="shared" si="2"/>
        <v>4.5894107513074367</v>
      </c>
      <c r="D20" s="310">
        <f t="shared" si="2"/>
        <v>4.4875129678659569</v>
      </c>
      <c r="E20" s="310">
        <f t="shared" si="2"/>
        <v>4.3035709910248379</v>
      </c>
      <c r="F20" s="310">
        <f t="shared" si="2"/>
        <v>4.1270645116596834</v>
      </c>
      <c r="G20" s="310">
        <f t="shared" si="2"/>
        <v>5.1101982881783243</v>
      </c>
      <c r="H20" s="310">
        <f t="shared" si="2"/>
        <v>5.2844352610735514</v>
      </c>
      <c r="I20" s="310">
        <f t="shared" si="2"/>
        <v>6.2175498923032224</v>
      </c>
      <c r="J20" s="304">
        <f t="shared" si="2"/>
        <v>4.5764650513264646</v>
      </c>
      <c r="K20" s="310">
        <f t="shared" si="2"/>
        <v>4.5314013169449465</v>
      </c>
      <c r="L20" s="310">
        <f t="shared" si="2"/>
        <v>4.0677001104682109</v>
      </c>
      <c r="N20" s="56"/>
      <c r="O20" s="56"/>
    </row>
    <row r="21" spans="1:15" s="321" customFormat="1" ht="15" customHeight="1">
      <c r="A21" s="398" t="s">
        <v>309</v>
      </c>
      <c r="B21" s="310">
        <f t="shared" ref="B21:L21" si="3">+B8/B$5*100</f>
        <v>46.945571204652559</v>
      </c>
      <c r="C21" s="310">
        <f t="shared" si="3"/>
        <v>43.868321592676182</v>
      </c>
      <c r="D21" s="310">
        <f t="shared" si="3"/>
        <v>41.409742137710403</v>
      </c>
      <c r="E21" s="310">
        <f t="shared" si="3"/>
        <v>38.914755423124028</v>
      </c>
      <c r="F21" s="310">
        <f t="shared" si="3"/>
        <v>36.225664203028032</v>
      </c>
      <c r="G21" s="310">
        <f t="shared" si="3"/>
        <v>31.977661228743891</v>
      </c>
      <c r="H21" s="310">
        <f t="shared" si="3"/>
        <v>27.635446788087371</v>
      </c>
      <c r="I21" s="310">
        <f t="shared" si="3"/>
        <v>24.299562729470978</v>
      </c>
      <c r="J21" s="304">
        <f t="shared" si="3"/>
        <v>20.240439698637854</v>
      </c>
      <c r="K21" s="310">
        <f t="shared" si="3"/>
        <v>18.063545390054916</v>
      </c>
      <c r="L21" s="310">
        <f t="shared" si="3"/>
        <v>17.661307920586385</v>
      </c>
      <c r="N21" s="56"/>
      <c r="O21" s="56"/>
    </row>
    <row r="22" spans="1:15" s="321" customFormat="1" ht="15" customHeight="1">
      <c r="A22" s="398" t="s">
        <v>310</v>
      </c>
      <c r="B22" s="310">
        <f t="shared" ref="B22:L22" si="4">+B9/B$5*100</f>
        <v>14.764302172838539</v>
      </c>
      <c r="C22" s="310">
        <f t="shared" si="4"/>
        <v>15.624888713640651</v>
      </c>
      <c r="D22" s="310">
        <f t="shared" si="4"/>
        <v>16.095861697646441</v>
      </c>
      <c r="E22" s="310">
        <f t="shared" si="4"/>
        <v>16.999621891111367</v>
      </c>
      <c r="F22" s="310">
        <f t="shared" si="4"/>
        <v>17.820802537850376</v>
      </c>
      <c r="G22" s="310">
        <f t="shared" si="4"/>
        <v>18.757164328564237</v>
      </c>
      <c r="H22" s="310">
        <f t="shared" si="4"/>
        <v>19.867171731594592</v>
      </c>
      <c r="I22" s="310">
        <f t="shared" si="4"/>
        <v>20.298381306624851</v>
      </c>
      <c r="J22" s="304">
        <f t="shared" si="4"/>
        <v>22.419355149813093</v>
      </c>
      <c r="K22" s="310">
        <f t="shared" si="4"/>
        <v>23.459075312727819</v>
      </c>
      <c r="L22" s="310">
        <f t="shared" si="4"/>
        <v>23.604717426922743</v>
      </c>
      <c r="N22" s="56"/>
      <c r="O22" s="56"/>
    </row>
    <row r="23" spans="1:15" s="321" customFormat="1" ht="15" customHeight="1">
      <c r="A23" s="307" t="s">
        <v>242</v>
      </c>
      <c r="B23" s="310">
        <f t="shared" ref="B23:L23" si="5">+B10/B$5*100</f>
        <v>12.59899638943722</v>
      </c>
      <c r="C23" s="310">
        <f t="shared" si="5"/>
        <v>13.063121881078816</v>
      </c>
      <c r="D23" s="310">
        <f t="shared" si="5"/>
        <v>13.831548557650056</v>
      </c>
      <c r="E23" s="310">
        <f t="shared" si="5"/>
        <v>14.29496625125936</v>
      </c>
      <c r="F23" s="310">
        <f t="shared" si="5"/>
        <v>15.271915952816622</v>
      </c>
      <c r="G23" s="310">
        <f t="shared" si="5"/>
        <v>16.14902360768183</v>
      </c>
      <c r="H23" s="310">
        <f t="shared" si="5"/>
        <v>17.171455233676973</v>
      </c>
      <c r="I23" s="310">
        <f t="shared" si="5"/>
        <v>17.855765559603025</v>
      </c>
      <c r="J23" s="304">
        <f t="shared" si="5"/>
        <v>19.625235800835576</v>
      </c>
      <c r="K23" s="310">
        <f t="shared" si="5"/>
        <v>20.496586952021094</v>
      </c>
      <c r="L23" s="310">
        <f t="shared" si="5"/>
        <v>20.826999246974161</v>
      </c>
      <c r="N23" s="56"/>
      <c r="O23" s="56"/>
    </row>
    <row r="24" spans="1:15" s="321" customFormat="1" ht="15" customHeight="1">
      <c r="A24" s="307" t="s">
        <v>243</v>
      </c>
      <c r="B24" s="310">
        <f t="shared" ref="B24:L24" si="6">+B11/B$5*100</f>
        <v>11.351396810033217</v>
      </c>
      <c r="C24" s="310">
        <f t="shared" si="6"/>
        <v>11.818572654702878</v>
      </c>
      <c r="D24" s="310">
        <f t="shared" si="6"/>
        <v>12.286415333346129</v>
      </c>
      <c r="E24" s="310">
        <f t="shared" si="6"/>
        <v>12.808618768710264</v>
      </c>
      <c r="F24" s="310">
        <f t="shared" si="6"/>
        <v>13.23915131072901</v>
      </c>
      <c r="G24" s="310">
        <f t="shared" si="6"/>
        <v>13.866470849426946</v>
      </c>
      <c r="H24" s="310">
        <f t="shared" si="6"/>
        <v>14.894886125484438</v>
      </c>
      <c r="I24" s="310">
        <f t="shared" si="6"/>
        <v>15.459062017495622</v>
      </c>
      <c r="J24" s="304">
        <f t="shared" si="6"/>
        <v>16.45142406345116</v>
      </c>
      <c r="K24" s="310">
        <f t="shared" si="6"/>
        <v>16.74895528450897</v>
      </c>
      <c r="L24" s="310">
        <f t="shared" si="6"/>
        <v>16.833188815865558</v>
      </c>
      <c r="N24" s="56"/>
      <c r="O24" s="56"/>
    </row>
    <row r="25" spans="1:15" s="321" customFormat="1" ht="15" customHeight="1">
      <c r="A25" s="48" t="s">
        <v>244</v>
      </c>
      <c r="B25" s="310">
        <f t="shared" ref="B25:L25" si="7">+B12/B$5*100</f>
        <v>6.7573452096324331</v>
      </c>
      <c r="C25" s="310">
        <f t="shared" si="7"/>
        <v>7.3979816976840569</v>
      </c>
      <c r="D25" s="310">
        <f t="shared" si="7"/>
        <v>7.8665827564505975</v>
      </c>
      <c r="E25" s="310">
        <f t="shared" si="7"/>
        <v>8.3352110659547787</v>
      </c>
      <c r="F25" s="310">
        <f t="shared" si="7"/>
        <v>8.7003549741771806</v>
      </c>
      <c r="G25" s="310">
        <f t="shared" si="7"/>
        <v>9.2600282021413562</v>
      </c>
      <c r="H25" s="310">
        <f t="shared" si="7"/>
        <v>9.7532373378337169</v>
      </c>
      <c r="I25" s="310">
        <f t="shared" si="7"/>
        <v>10.126138500217314</v>
      </c>
      <c r="J25" s="304">
        <f t="shared" si="7"/>
        <v>10.701114484440039</v>
      </c>
      <c r="K25" s="310">
        <f t="shared" si="7"/>
        <v>10.705059081984777</v>
      </c>
      <c r="L25" s="310">
        <f t="shared" si="7"/>
        <v>10.888575724100543</v>
      </c>
      <c r="N25" s="56"/>
      <c r="O25" s="56"/>
    </row>
    <row r="26" spans="1:15" s="296" customFormat="1" ht="15" customHeight="1">
      <c r="A26" s="48" t="s">
        <v>245</v>
      </c>
      <c r="B26" s="310">
        <f t="shared" ref="B26:L26" si="8">+B13/B$5*100</f>
        <v>2.0338953318591146</v>
      </c>
      <c r="C26" s="310">
        <f t="shared" si="8"/>
        <v>2.2278432406794288</v>
      </c>
      <c r="D26" s="310">
        <f t="shared" si="8"/>
        <v>2.4317968537709596</v>
      </c>
      <c r="E26" s="310">
        <f t="shared" si="8"/>
        <v>2.6295143054399155</v>
      </c>
      <c r="F26" s="310">
        <f t="shared" si="8"/>
        <v>2.8469597871110452</v>
      </c>
      <c r="G26" s="310">
        <f t="shared" si="8"/>
        <v>3.0489617413243115</v>
      </c>
      <c r="H26" s="310">
        <f t="shared" si="8"/>
        <v>3.3120934615770814</v>
      </c>
      <c r="I26" s="310">
        <f t="shared" si="8"/>
        <v>3.5330786390585116</v>
      </c>
      <c r="J26" s="304">
        <f t="shared" si="8"/>
        <v>3.7144177021329128</v>
      </c>
      <c r="K26" s="310">
        <f t="shared" si="8"/>
        <v>3.6928325501851003</v>
      </c>
      <c r="L26" s="310">
        <f t="shared" si="8"/>
        <v>3.8109177757531962</v>
      </c>
      <c r="N26" s="56"/>
      <c r="O26" s="56"/>
    </row>
    <row r="27" spans="1:15" s="296" customFormat="1" ht="15" customHeight="1">
      <c r="A27" s="48" t="s">
        <v>246</v>
      </c>
      <c r="B27" s="310">
        <f t="shared" ref="B27:L27" si="9">+B14/B$5*100</f>
        <v>0.53952064851857551</v>
      </c>
      <c r="C27" s="310">
        <f t="shared" si="9"/>
        <v>0.61360395423337177</v>
      </c>
      <c r="D27" s="310">
        <f t="shared" si="9"/>
        <v>0.68508718143496572</v>
      </c>
      <c r="E27" s="310">
        <f t="shared" si="9"/>
        <v>0.77975949968554992</v>
      </c>
      <c r="F27" s="310">
        <f t="shared" si="9"/>
        <v>0.83349656730893273</v>
      </c>
      <c r="G27" s="310">
        <f t="shared" si="9"/>
        <v>0.88851608060833387</v>
      </c>
      <c r="H27" s="310">
        <f t="shared" si="9"/>
        <v>0.99614292281147487</v>
      </c>
      <c r="I27" s="310">
        <f t="shared" si="9"/>
        <v>1.0816262333502222</v>
      </c>
      <c r="J27" s="304">
        <f t="shared" si="9"/>
        <v>1.0843945174617993</v>
      </c>
      <c r="K27" s="310">
        <f t="shared" si="9"/>
        <v>1.0968654119941876</v>
      </c>
      <c r="L27" s="310">
        <f t="shared" si="9"/>
        <v>1.1288061426813896</v>
      </c>
      <c r="N27" s="56"/>
      <c r="O27" s="56"/>
    </row>
    <row r="28" spans="1:15" s="333" customFormat="1" ht="15" customHeight="1">
      <c r="A28" s="53" t="s">
        <v>247</v>
      </c>
      <c r="B28" s="334">
        <f t="shared" ref="B28:L28" si="10">+B15/B$5*100</f>
        <v>0.3781855554787375</v>
      </c>
      <c r="C28" s="334">
        <f t="shared" si="10"/>
        <v>0.45417737381223583</v>
      </c>
      <c r="D28" s="334">
        <f t="shared" si="10"/>
        <v>0.50896664164849226</v>
      </c>
      <c r="E28" s="334">
        <f t="shared" si="10"/>
        <v>0.57850179517644518</v>
      </c>
      <c r="F28" s="334">
        <f t="shared" si="10"/>
        <v>0.62098981897750238</v>
      </c>
      <c r="G28" s="334">
        <f t="shared" si="10"/>
        <v>0.65145460254116527</v>
      </c>
      <c r="H28" s="334">
        <f t="shared" si="10"/>
        <v>0.7803050471794144</v>
      </c>
      <c r="I28" s="334">
        <f t="shared" si="10"/>
        <v>0.81575806765326675</v>
      </c>
      <c r="J28" s="339">
        <f t="shared" si="10"/>
        <v>0.88799026320966901</v>
      </c>
      <c r="K28" s="334">
        <f t="shared" si="10"/>
        <v>0.90734975377191585</v>
      </c>
      <c r="L28" s="334">
        <f t="shared" si="10"/>
        <v>0.91943460789541587</v>
      </c>
      <c r="N28" s="56"/>
      <c r="O28" s="56"/>
    </row>
    <row r="29" spans="1:15" s="333" customFormat="1" ht="25.5" customHeight="1">
      <c r="A29" s="448" t="s">
        <v>304</v>
      </c>
      <c r="B29" s="448"/>
      <c r="C29" s="448"/>
      <c r="D29" s="448"/>
      <c r="E29" s="448"/>
      <c r="F29" s="448"/>
      <c r="G29" s="448"/>
      <c r="H29" s="448"/>
      <c r="I29" s="448"/>
      <c r="J29" s="448"/>
      <c r="K29" s="448"/>
      <c r="L29" s="448"/>
      <c r="N29" s="56"/>
      <c r="O29" s="56"/>
    </row>
    <row r="30" spans="1:15" ht="15" customHeight="1">
      <c r="A30" s="29" t="s">
        <v>283</v>
      </c>
      <c r="B30" s="4"/>
      <c r="C30" s="142"/>
      <c r="D30" s="142"/>
      <c r="E30" s="142"/>
      <c r="F30" s="142"/>
      <c r="G30" s="142"/>
      <c r="H30" s="142"/>
      <c r="I30" s="142"/>
      <c r="J30" s="306"/>
      <c r="K30" s="306"/>
      <c r="L30" s="306"/>
      <c r="M30" s="56"/>
      <c r="N30" s="56"/>
      <c r="O30" s="56"/>
    </row>
    <row r="31" spans="1:15" ht="15" customHeight="1">
      <c r="A31" s="437" t="s">
        <v>301</v>
      </c>
      <c r="B31" s="437"/>
      <c r="C31" s="437"/>
      <c r="D31" s="437"/>
      <c r="E31" s="437"/>
      <c r="F31" s="437"/>
      <c r="G31" s="437"/>
      <c r="H31" s="437"/>
      <c r="I31" s="437"/>
      <c r="J31" s="437"/>
      <c r="K31" s="437"/>
    </row>
  </sheetData>
  <mergeCells count="5">
    <mergeCell ref="J3:K3"/>
    <mergeCell ref="A31:K31"/>
    <mergeCell ref="A3:B3"/>
    <mergeCell ref="A1:L1"/>
    <mergeCell ref="A29:L29"/>
  </mergeCells>
  <conditionalFormatting sqref="A1:XFD1048576">
    <cfRule type="cellIs" dxfId="26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lha3" enableFormatConditionsCalculation="0">
    <tabColor indexed="24"/>
  </sheetPr>
  <dimension ref="A1:H51"/>
  <sheetViews>
    <sheetView zoomScaleNormal="100" workbookViewId="0">
      <selection sqref="A1:H1"/>
    </sheetView>
  </sheetViews>
  <sheetFormatPr defaultRowHeight="11.25"/>
  <cols>
    <col min="1" max="1" width="2" style="186" customWidth="1"/>
    <col min="2" max="2" width="56.140625" style="186" customWidth="1"/>
    <col min="3" max="4" width="6.5703125" style="188" bestFit="1" customWidth="1"/>
    <col min="5" max="7" width="6.5703125" style="186" bestFit="1" customWidth="1"/>
    <col min="8" max="8" width="6.5703125" style="222" bestFit="1" customWidth="1"/>
    <col min="9" max="16384" width="9.140625" style="186"/>
  </cols>
  <sheetData>
    <row r="1" spans="1:8" s="203" customFormat="1" ht="28.5" customHeight="1">
      <c r="A1" s="422" t="s">
        <v>220</v>
      </c>
      <c r="B1" s="422"/>
      <c r="C1" s="422"/>
      <c r="D1" s="422"/>
      <c r="E1" s="422"/>
      <c r="F1" s="422"/>
      <c r="G1" s="422"/>
      <c r="H1" s="422"/>
    </row>
    <row r="2" spans="1:8" ht="15.75" customHeight="1">
      <c r="A2" s="5"/>
      <c r="B2" s="5"/>
      <c r="C2" s="162"/>
      <c r="D2" s="162"/>
      <c r="E2" s="222"/>
      <c r="F2" s="222"/>
      <c r="G2" s="222"/>
    </row>
    <row r="3" spans="1:8" ht="15" customHeight="1">
      <c r="A3" s="42" t="s">
        <v>70</v>
      </c>
      <c r="B3" s="29"/>
      <c r="C3" s="141"/>
      <c r="D3" s="141"/>
      <c r="E3" s="222"/>
      <c r="F3" s="222"/>
      <c r="G3" s="222"/>
    </row>
    <row r="4" spans="1:8" ht="28.5" customHeight="1" thickBot="1">
      <c r="A4" s="164" t="s">
        <v>12</v>
      </c>
      <c r="B4" s="46"/>
      <c r="C4" s="46">
        <v>2007</v>
      </c>
      <c r="D4" s="7">
        <v>2008</v>
      </c>
      <c r="E4" s="7">
        <v>2009</v>
      </c>
      <c r="F4" s="230">
        <v>2010</v>
      </c>
      <c r="G4" s="7">
        <v>2011</v>
      </c>
      <c r="H4" s="352">
        <v>2012</v>
      </c>
    </row>
    <row r="5" spans="1:8" s="204" customFormat="1" ht="16.5" customHeight="1" thickTop="1">
      <c r="A5" s="423" t="s">
        <v>71</v>
      </c>
      <c r="B5" s="423"/>
      <c r="C5" s="181">
        <v>341720</v>
      </c>
      <c r="D5" s="181">
        <v>343663</v>
      </c>
      <c r="E5" s="181">
        <v>336378</v>
      </c>
      <c r="F5" s="231">
        <v>283311</v>
      </c>
      <c r="G5" s="181">
        <v>281015</v>
      </c>
      <c r="H5" s="181">
        <v>268026</v>
      </c>
    </row>
    <row r="6" spans="1:8" s="204" customFormat="1" ht="16.5" customHeight="1">
      <c r="A6" s="8" t="s">
        <v>146</v>
      </c>
      <c r="B6" s="48" t="s">
        <v>193</v>
      </c>
      <c r="C6" s="47">
        <v>15991</v>
      </c>
      <c r="D6" s="47">
        <v>15929</v>
      </c>
      <c r="E6" s="47">
        <v>15335</v>
      </c>
      <c r="F6" s="232">
        <v>11918</v>
      </c>
      <c r="G6" s="47">
        <v>11985</v>
      </c>
      <c r="H6" s="47">
        <v>11903</v>
      </c>
    </row>
    <row r="7" spans="1:8" s="204" customFormat="1" ht="12.75" customHeight="1">
      <c r="A7" s="8" t="s">
        <v>147</v>
      </c>
      <c r="B7" s="48" t="s">
        <v>200</v>
      </c>
      <c r="C7" s="47">
        <v>849</v>
      </c>
      <c r="D7" s="47">
        <v>847</v>
      </c>
      <c r="E7" s="47">
        <v>790</v>
      </c>
      <c r="F7" s="232">
        <v>710</v>
      </c>
      <c r="G7" s="47">
        <v>668</v>
      </c>
      <c r="H7" s="47">
        <v>618</v>
      </c>
    </row>
    <row r="8" spans="1:8" s="204" customFormat="1" ht="12.75" customHeight="1">
      <c r="A8" s="8" t="s">
        <v>148</v>
      </c>
      <c r="B8" s="48" t="s">
        <v>194</v>
      </c>
      <c r="C8" s="47">
        <v>43326</v>
      </c>
      <c r="D8" s="47">
        <v>42311</v>
      </c>
      <c r="E8" s="47">
        <v>40370</v>
      </c>
      <c r="F8" s="232">
        <v>35421</v>
      </c>
      <c r="G8" s="47">
        <v>34494</v>
      </c>
      <c r="H8" s="47">
        <v>32824</v>
      </c>
    </row>
    <row r="9" spans="1:8" s="204" customFormat="1" ht="12.75" customHeight="1">
      <c r="A9" s="163"/>
      <c r="B9" s="161" t="s">
        <v>161</v>
      </c>
      <c r="C9" s="50">
        <v>5894</v>
      </c>
      <c r="D9" s="50">
        <v>5879</v>
      </c>
      <c r="E9" s="50">
        <v>5883</v>
      </c>
      <c r="F9" s="233">
        <v>5353</v>
      </c>
      <c r="G9" s="50">
        <v>5317</v>
      </c>
      <c r="H9" s="50">
        <v>5138</v>
      </c>
    </row>
    <row r="10" spans="1:8" s="204" customFormat="1" ht="12.75" customHeight="1">
      <c r="A10" s="163"/>
      <c r="B10" s="161" t="s">
        <v>162</v>
      </c>
      <c r="C10" s="50">
        <v>517</v>
      </c>
      <c r="D10" s="50">
        <v>507</v>
      </c>
      <c r="E10" s="50">
        <v>511</v>
      </c>
      <c r="F10" s="233">
        <v>480</v>
      </c>
      <c r="G10" s="50">
        <v>492</v>
      </c>
      <c r="H10" s="50">
        <v>501</v>
      </c>
    </row>
    <row r="11" spans="1:8" s="204" customFormat="1" ht="12.75" customHeight="1">
      <c r="A11" s="163"/>
      <c r="B11" s="161" t="s">
        <v>163</v>
      </c>
      <c r="C11" s="50">
        <v>1</v>
      </c>
      <c r="D11" s="50">
        <v>1</v>
      </c>
      <c r="E11" s="50">
        <v>1</v>
      </c>
      <c r="F11" s="233">
        <v>1</v>
      </c>
      <c r="G11" s="50">
        <v>1</v>
      </c>
      <c r="H11" s="50">
        <v>1</v>
      </c>
    </row>
    <row r="12" spans="1:8" s="204" customFormat="1" ht="12.75" customHeight="1">
      <c r="A12" s="163"/>
      <c r="B12" s="161" t="s">
        <v>0</v>
      </c>
      <c r="C12" s="50">
        <v>2302</v>
      </c>
      <c r="D12" s="50">
        <v>2162</v>
      </c>
      <c r="E12" s="50">
        <v>1997</v>
      </c>
      <c r="F12" s="233">
        <v>1736</v>
      </c>
      <c r="G12" s="50">
        <v>1655</v>
      </c>
      <c r="H12" s="50">
        <v>1584</v>
      </c>
    </row>
    <row r="13" spans="1:8" s="204" customFormat="1" ht="12.75" customHeight="1">
      <c r="A13" s="163"/>
      <c r="B13" s="161" t="s">
        <v>164</v>
      </c>
      <c r="C13" s="50">
        <v>5867</v>
      </c>
      <c r="D13" s="50">
        <v>5547</v>
      </c>
      <c r="E13" s="50">
        <v>4933</v>
      </c>
      <c r="F13" s="233">
        <v>4126</v>
      </c>
      <c r="G13" s="50">
        <v>3949</v>
      </c>
      <c r="H13" s="50">
        <v>3721</v>
      </c>
    </row>
    <row r="14" spans="1:8" s="204" customFormat="1" ht="12.75" customHeight="1">
      <c r="A14" s="163"/>
      <c r="B14" s="161" t="s">
        <v>165</v>
      </c>
      <c r="C14" s="50">
        <v>1932</v>
      </c>
      <c r="D14" s="50">
        <v>1914</v>
      </c>
      <c r="E14" s="50">
        <v>1817</v>
      </c>
      <c r="F14" s="233">
        <v>1665</v>
      </c>
      <c r="G14" s="50">
        <v>1739</v>
      </c>
      <c r="H14" s="50">
        <v>1747</v>
      </c>
    </row>
    <row r="15" spans="1:8" s="204" customFormat="1" ht="12.75" customHeight="1">
      <c r="A15" s="163"/>
      <c r="B15" s="161" t="s">
        <v>1</v>
      </c>
      <c r="C15" s="50">
        <v>3228</v>
      </c>
      <c r="D15" s="50">
        <v>3201</v>
      </c>
      <c r="E15" s="50">
        <v>3005</v>
      </c>
      <c r="F15" s="233">
        <v>2599</v>
      </c>
      <c r="G15" s="50">
        <v>2490</v>
      </c>
      <c r="H15" s="50">
        <v>2337</v>
      </c>
    </row>
    <row r="16" spans="1:8" s="204" customFormat="1" ht="12.75" customHeight="1">
      <c r="A16" s="163"/>
      <c r="B16" s="161" t="s">
        <v>2</v>
      </c>
      <c r="C16" s="50">
        <v>371</v>
      </c>
      <c r="D16" s="50">
        <v>380</v>
      </c>
      <c r="E16" s="50">
        <v>363</v>
      </c>
      <c r="F16" s="233">
        <v>326</v>
      </c>
      <c r="G16" s="50">
        <v>327</v>
      </c>
      <c r="H16" s="50">
        <v>316</v>
      </c>
    </row>
    <row r="17" spans="1:8" s="204" customFormat="1" ht="12.75" customHeight="1">
      <c r="A17" s="163"/>
      <c r="B17" s="161" t="s">
        <v>166</v>
      </c>
      <c r="C17" s="50">
        <v>2002</v>
      </c>
      <c r="D17" s="50">
        <v>1929</v>
      </c>
      <c r="E17" s="50">
        <v>1871</v>
      </c>
      <c r="F17" s="233">
        <v>1543</v>
      </c>
      <c r="G17" s="50">
        <v>1476</v>
      </c>
      <c r="H17" s="50">
        <v>1374</v>
      </c>
    </row>
    <row r="18" spans="1:8" s="204" customFormat="1" ht="12.75" customHeight="1">
      <c r="A18" s="163"/>
      <c r="B18" s="20" t="s">
        <v>3</v>
      </c>
      <c r="C18" s="50">
        <v>4</v>
      </c>
      <c r="D18" s="50">
        <v>4</v>
      </c>
      <c r="E18" s="50">
        <v>1</v>
      </c>
      <c r="F18" s="233">
        <v>4</v>
      </c>
      <c r="G18" s="50">
        <v>6</v>
      </c>
      <c r="H18" s="50">
        <v>6</v>
      </c>
    </row>
    <row r="19" spans="1:8" s="204" customFormat="1" ht="12.75" customHeight="1">
      <c r="A19" s="163"/>
      <c r="B19" s="20" t="s">
        <v>4</v>
      </c>
      <c r="C19" s="50">
        <v>609</v>
      </c>
      <c r="D19" s="50">
        <v>610</v>
      </c>
      <c r="E19" s="50">
        <v>577</v>
      </c>
      <c r="F19" s="233">
        <v>494</v>
      </c>
      <c r="G19" s="50">
        <v>484</v>
      </c>
      <c r="H19" s="50">
        <v>478</v>
      </c>
    </row>
    <row r="20" spans="1:8" s="204" customFormat="1" ht="12.75" customHeight="1">
      <c r="A20" s="163"/>
      <c r="B20" s="20" t="s">
        <v>5</v>
      </c>
      <c r="C20" s="50">
        <v>113</v>
      </c>
      <c r="D20" s="50">
        <v>113</v>
      </c>
      <c r="E20" s="50">
        <v>104</v>
      </c>
      <c r="F20" s="233">
        <v>101</v>
      </c>
      <c r="G20" s="50">
        <v>91</v>
      </c>
      <c r="H20" s="50">
        <v>91</v>
      </c>
    </row>
    <row r="21" spans="1:8" s="204" customFormat="1" ht="12.75" customHeight="1">
      <c r="A21" s="163"/>
      <c r="B21" s="20" t="s">
        <v>167</v>
      </c>
      <c r="C21" s="50">
        <v>872</v>
      </c>
      <c r="D21" s="50">
        <v>864</v>
      </c>
      <c r="E21" s="50">
        <v>835</v>
      </c>
      <c r="F21" s="233">
        <v>765</v>
      </c>
      <c r="G21" s="50">
        <v>748</v>
      </c>
      <c r="H21" s="50">
        <v>727</v>
      </c>
    </row>
    <row r="22" spans="1:8" s="204" customFormat="1" ht="12.75" customHeight="1">
      <c r="A22" s="163"/>
      <c r="B22" s="20" t="s">
        <v>6</v>
      </c>
      <c r="C22" s="50">
        <v>3145</v>
      </c>
      <c r="D22" s="50">
        <v>3026</v>
      </c>
      <c r="E22" s="50">
        <v>2831</v>
      </c>
      <c r="F22" s="233">
        <v>2442</v>
      </c>
      <c r="G22" s="50">
        <v>2334</v>
      </c>
      <c r="H22" s="50">
        <v>2167</v>
      </c>
    </row>
    <row r="23" spans="1:8" s="204" customFormat="1" ht="12.75" customHeight="1">
      <c r="A23" s="163"/>
      <c r="B23" s="20" t="s">
        <v>168</v>
      </c>
      <c r="C23" s="50">
        <v>275</v>
      </c>
      <c r="D23" s="50">
        <v>283</v>
      </c>
      <c r="E23" s="50">
        <v>261</v>
      </c>
      <c r="F23" s="233">
        <v>245</v>
      </c>
      <c r="G23" s="50">
        <v>248</v>
      </c>
      <c r="H23" s="50">
        <v>227</v>
      </c>
    </row>
    <row r="24" spans="1:8" s="204" customFormat="1" ht="12.75" customHeight="1">
      <c r="A24" s="163"/>
      <c r="B24" s="20" t="s">
        <v>182</v>
      </c>
      <c r="C24" s="50">
        <v>7361</v>
      </c>
      <c r="D24" s="50">
        <v>7262</v>
      </c>
      <c r="E24" s="50">
        <v>7049</v>
      </c>
      <c r="F24" s="233">
        <v>6244</v>
      </c>
      <c r="G24" s="50">
        <v>6072</v>
      </c>
      <c r="H24" s="50">
        <v>5751</v>
      </c>
    </row>
    <row r="25" spans="1:8" s="204" customFormat="1" ht="12.75" customHeight="1">
      <c r="A25" s="163"/>
      <c r="B25" s="20" t="s">
        <v>201</v>
      </c>
      <c r="C25" s="50">
        <v>185</v>
      </c>
      <c r="D25" s="50">
        <v>174</v>
      </c>
      <c r="E25" s="50">
        <v>166</v>
      </c>
      <c r="F25" s="233">
        <v>159</v>
      </c>
      <c r="G25" s="50">
        <v>150</v>
      </c>
      <c r="H25" s="50">
        <v>154</v>
      </c>
    </row>
    <row r="26" spans="1:8" s="204" customFormat="1" ht="12.75" customHeight="1">
      <c r="A26" s="163"/>
      <c r="B26" s="20" t="s">
        <v>202</v>
      </c>
      <c r="C26" s="50">
        <v>447</v>
      </c>
      <c r="D26" s="50">
        <v>461</v>
      </c>
      <c r="E26" s="50">
        <v>454</v>
      </c>
      <c r="F26" s="233">
        <v>406</v>
      </c>
      <c r="G26" s="50">
        <v>398</v>
      </c>
      <c r="H26" s="50">
        <v>380</v>
      </c>
    </row>
    <row r="27" spans="1:8" s="204" customFormat="1" ht="12.75" customHeight="1">
      <c r="A27" s="163"/>
      <c r="B27" s="20" t="s">
        <v>169</v>
      </c>
      <c r="C27" s="50">
        <v>1287</v>
      </c>
      <c r="D27" s="50">
        <v>1251</v>
      </c>
      <c r="E27" s="50">
        <v>1178</v>
      </c>
      <c r="F27" s="233">
        <v>1047</v>
      </c>
      <c r="G27" s="50">
        <v>1031</v>
      </c>
      <c r="H27" s="50">
        <v>968</v>
      </c>
    </row>
    <row r="28" spans="1:8" s="204" customFormat="1" ht="12.75" customHeight="1">
      <c r="A28" s="163"/>
      <c r="B28" s="20" t="s">
        <v>7</v>
      </c>
      <c r="C28" s="50">
        <v>420</v>
      </c>
      <c r="D28" s="50">
        <v>427</v>
      </c>
      <c r="E28" s="50">
        <v>426</v>
      </c>
      <c r="F28" s="233">
        <v>381</v>
      </c>
      <c r="G28" s="50">
        <v>359</v>
      </c>
      <c r="H28" s="50">
        <v>344</v>
      </c>
    </row>
    <row r="29" spans="1:8" s="204" customFormat="1" ht="12.75" customHeight="1">
      <c r="A29" s="163"/>
      <c r="B29" s="20" t="s">
        <v>170</v>
      </c>
      <c r="C29" s="50">
        <v>138</v>
      </c>
      <c r="D29" s="50">
        <v>146</v>
      </c>
      <c r="E29" s="50">
        <v>134</v>
      </c>
      <c r="F29" s="233">
        <v>119</v>
      </c>
      <c r="G29" s="50">
        <v>117</v>
      </c>
      <c r="H29" s="50">
        <v>117</v>
      </c>
    </row>
    <row r="30" spans="1:8" s="204" customFormat="1" ht="12.75" customHeight="1">
      <c r="A30" s="163"/>
      <c r="B30" s="20" t="s">
        <v>8</v>
      </c>
      <c r="C30" s="50">
        <v>3749</v>
      </c>
      <c r="D30" s="50">
        <v>3584</v>
      </c>
      <c r="E30" s="50">
        <v>3394</v>
      </c>
      <c r="F30" s="233">
        <v>2957</v>
      </c>
      <c r="G30" s="50">
        <v>2769</v>
      </c>
      <c r="H30" s="50">
        <v>2484</v>
      </c>
    </row>
    <row r="31" spans="1:8" s="204" customFormat="1" ht="12.75" customHeight="1">
      <c r="A31" s="163"/>
      <c r="B31" s="20" t="s">
        <v>171</v>
      </c>
      <c r="C31" s="50">
        <v>1395</v>
      </c>
      <c r="D31" s="50">
        <v>1345</v>
      </c>
      <c r="E31" s="50">
        <v>1320</v>
      </c>
      <c r="F31" s="233">
        <v>1119</v>
      </c>
      <c r="G31" s="50">
        <v>1079</v>
      </c>
      <c r="H31" s="50">
        <v>1031</v>
      </c>
    </row>
    <row r="32" spans="1:8" s="204" customFormat="1" ht="12.75" customHeight="1">
      <c r="A32" s="163"/>
      <c r="B32" s="20" t="s">
        <v>9</v>
      </c>
      <c r="C32" s="50">
        <v>1212</v>
      </c>
      <c r="D32" s="50">
        <v>1241</v>
      </c>
      <c r="E32" s="50">
        <v>1259</v>
      </c>
      <c r="F32" s="233">
        <v>1109</v>
      </c>
      <c r="G32" s="50">
        <v>1162</v>
      </c>
      <c r="H32" s="50">
        <v>1180</v>
      </c>
    </row>
    <row r="33" spans="1:8" s="204" customFormat="1" ht="16.5" customHeight="1">
      <c r="A33" s="8" t="s">
        <v>149</v>
      </c>
      <c r="B33" s="48" t="s">
        <v>203</v>
      </c>
      <c r="C33" s="47">
        <v>151</v>
      </c>
      <c r="D33" s="47">
        <v>164</v>
      </c>
      <c r="E33" s="47">
        <v>167</v>
      </c>
      <c r="F33" s="232">
        <v>167</v>
      </c>
      <c r="G33" s="47">
        <v>195</v>
      </c>
      <c r="H33" s="47">
        <v>184</v>
      </c>
    </row>
    <row r="34" spans="1:8" s="204" customFormat="1" ht="12.75" customHeight="1">
      <c r="A34" s="8" t="s">
        <v>150</v>
      </c>
      <c r="B34" s="48" t="s">
        <v>10</v>
      </c>
      <c r="C34" s="47">
        <v>543</v>
      </c>
      <c r="D34" s="47">
        <v>604</v>
      </c>
      <c r="E34" s="47">
        <v>627</v>
      </c>
      <c r="F34" s="232">
        <v>578</v>
      </c>
      <c r="G34" s="47">
        <v>607</v>
      </c>
      <c r="H34" s="47">
        <v>624</v>
      </c>
    </row>
    <row r="35" spans="1:8" s="204" customFormat="1" ht="12.75" customHeight="1">
      <c r="A35" s="8" t="s">
        <v>151</v>
      </c>
      <c r="B35" s="48" t="s">
        <v>152</v>
      </c>
      <c r="C35" s="47">
        <v>47965</v>
      </c>
      <c r="D35" s="47">
        <v>47320</v>
      </c>
      <c r="E35" s="47">
        <v>44296</v>
      </c>
      <c r="F35" s="232">
        <v>36252</v>
      </c>
      <c r="G35" s="47">
        <v>34175</v>
      </c>
      <c r="H35" s="47">
        <v>29895</v>
      </c>
    </row>
    <row r="36" spans="1:8" s="204" customFormat="1" ht="12.75" customHeight="1">
      <c r="A36" s="8" t="s">
        <v>153</v>
      </c>
      <c r="B36" s="48" t="s">
        <v>11</v>
      </c>
      <c r="C36" s="47">
        <v>96477</v>
      </c>
      <c r="D36" s="47">
        <v>96040</v>
      </c>
      <c r="E36" s="47">
        <v>93690</v>
      </c>
      <c r="F36" s="232">
        <v>79126</v>
      </c>
      <c r="G36" s="47">
        <v>78258</v>
      </c>
      <c r="H36" s="47">
        <v>74719</v>
      </c>
    </row>
    <row r="37" spans="1:8" s="204" customFormat="1" ht="12.75" customHeight="1">
      <c r="A37" s="8" t="s">
        <v>116</v>
      </c>
      <c r="B37" s="48" t="s">
        <v>172</v>
      </c>
      <c r="C37" s="47">
        <v>13968</v>
      </c>
      <c r="D37" s="47">
        <v>14037</v>
      </c>
      <c r="E37" s="47">
        <v>13968</v>
      </c>
      <c r="F37" s="232">
        <v>11713</v>
      </c>
      <c r="G37" s="47">
        <v>11467</v>
      </c>
      <c r="H37" s="47">
        <v>10925</v>
      </c>
    </row>
    <row r="38" spans="1:8" s="204" customFormat="1" ht="12.75" customHeight="1">
      <c r="A38" s="8" t="s">
        <v>26</v>
      </c>
      <c r="B38" s="48" t="s">
        <v>173</v>
      </c>
      <c r="C38" s="47">
        <v>37422</v>
      </c>
      <c r="D38" s="47">
        <v>37813</v>
      </c>
      <c r="E38" s="47">
        <v>37470</v>
      </c>
      <c r="F38" s="232">
        <v>31549</v>
      </c>
      <c r="G38" s="47">
        <v>31724</v>
      </c>
      <c r="H38" s="47">
        <v>30385</v>
      </c>
    </row>
    <row r="39" spans="1:8" s="204" customFormat="1" ht="12.75" customHeight="1">
      <c r="A39" s="8" t="s">
        <v>154</v>
      </c>
      <c r="B39" s="48" t="s">
        <v>204</v>
      </c>
      <c r="C39" s="47">
        <v>4285</v>
      </c>
      <c r="D39" s="47">
        <v>4438</v>
      </c>
      <c r="E39" s="47">
        <v>4624</v>
      </c>
      <c r="F39" s="232">
        <v>3861</v>
      </c>
      <c r="G39" s="47">
        <v>4072</v>
      </c>
      <c r="H39" s="47">
        <v>4095</v>
      </c>
    </row>
    <row r="40" spans="1:8" s="204" customFormat="1" ht="12.75" customHeight="1">
      <c r="A40" s="8" t="s">
        <v>155</v>
      </c>
      <c r="B40" s="48" t="s">
        <v>205</v>
      </c>
      <c r="C40" s="47">
        <v>2965</v>
      </c>
      <c r="D40" s="47">
        <v>3222</v>
      </c>
      <c r="E40" s="47">
        <v>3323</v>
      </c>
      <c r="F40" s="232">
        <v>3052</v>
      </c>
      <c r="G40" s="47">
        <v>3369</v>
      </c>
      <c r="H40" s="47">
        <v>3456</v>
      </c>
    </row>
    <row r="41" spans="1:8" s="204" customFormat="1" ht="12.75" customHeight="1">
      <c r="A41" s="8" t="s">
        <v>156</v>
      </c>
      <c r="B41" s="48" t="s">
        <v>271</v>
      </c>
      <c r="C41" s="47">
        <v>9057</v>
      </c>
      <c r="D41" s="47">
        <v>9451</v>
      </c>
      <c r="E41" s="47">
        <v>8926</v>
      </c>
      <c r="F41" s="232">
        <v>6887</v>
      </c>
      <c r="G41" s="47">
        <v>6592</v>
      </c>
      <c r="H41" s="47">
        <v>6220</v>
      </c>
    </row>
    <row r="42" spans="1:8" s="204" customFormat="1" ht="12.75" customHeight="1">
      <c r="A42" s="8" t="s">
        <v>117</v>
      </c>
      <c r="B42" s="48" t="s">
        <v>207</v>
      </c>
      <c r="C42" s="47">
        <v>21632</v>
      </c>
      <c r="D42" s="47">
        <v>23013</v>
      </c>
      <c r="E42" s="47">
        <v>23910</v>
      </c>
      <c r="F42" s="232">
        <v>20506</v>
      </c>
      <c r="G42" s="47">
        <v>20916</v>
      </c>
      <c r="H42" s="47">
        <v>20571</v>
      </c>
    </row>
    <row r="43" spans="1:8" s="204" customFormat="1" ht="12.75" customHeight="1">
      <c r="A43" s="8" t="s">
        <v>158</v>
      </c>
      <c r="B43" s="48" t="s">
        <v>208</v>
      </c>
      <c r="C43" s="47">
        <v>8568</v>
      </c>
      <c r="D43" s="47">
        <v>8872</v>
      </c>
      <c r="E43" s="47">
        <v>8895</v>
      </c>
      <c r="F43" s="232">
        <v>7331</v>
      </c>
      <c r="G43" s="47">
        <v>7411</v>
      </c>
      <c r="H43" s="47">
        <v>7180</v>
      </c>
    </row>
    <row r="44" spans="1:8" s="204" customFormat="1" ht="12.75" customHeight="1">
      <c r="A44" s="8" t="s">
        <v>159</v>
      </c>
      <c r="B44" s="48" t="s">
        <v>174</v>
      </c>
      <c r="C44" s="47">
        <v>1565</v>
      </c>
      <c r="D44" s="47">
        <v>1533</v>
      </c>
      <c r="E44" s="47">
        <v>1257</v>
      </c>
      <c r="F44" s="232">
        <v>657</v>
      </c>
      <c r="G44" s="47">
        <v>660</v>
      </c>
      <c r="H44" s="47">
        <v>638</v>
      </c>
    </row>
    <row r="45" spans="1:8" s="204" customFormat="1" ht="12.75" customHeight="1">
      <c r="A45" s="8" t="s">
        <v>175</v>
      </c>
      <c r="B45" s="48" t="s">
        <v>157</v>
      </c>
      <c r="C45" s="47">
        <v>4607</v>
      </c>
      <c r="D45" s="47">
        <v>4547</v>
      </c>
      <c r="E45" s="47">
        <v>4410</v>
      </c>
      <c r="F45" s="232">
        <v>3611</v>
      </c>
      <c r="G45" s="47">
        <v>3619</v>
      </c>
      <c r="H45" s="47">
        <v>3562</v>
      </c>
    </row>
    <row r="46" spans="1:8" s="204" customFormat="1" ht="12.75" customHeight="1">
      <c r="A46" s="8" t="s">
        <v>160</v>
      </c>
      <c r="B46" s="48" t="s">
        <v>209</v>
      </c>
      <c r="C46" s="47">
        <v>13668</v>
      </c>
      <c r="D46" s="47">
        <v>14325</v>
      </c>
      <c r="E46" s="47">
        <v>14806</v>
      </c>
      <c r="F46" s="232">
        <v>13377</v>
      </c>
      <c r="G46" s="47">
        <v>14108</v>
      </c>
      <c r="H46" s="47">
        <v>14259</v>
      </c>
    </row>
    <row r="47" spans="1:8" s="204" customFormat="1" ht="12.75" customHeight="1">
      <c r="A47" s="8" t="s">
        <v>176</v>
      </c>
      <c r="B47" s="48" t="s">
        <v>210</v>
      </c>
      <c r="C47" s="47">
        <v>2997</v>
      </c>
      <c r="D47" s="47">
        <v>3180</v>
      </c>
      <c r="E47" s="47">
        <v>3268</v>
      </c>
      <c r="F47" s="232">
        <v>2742</v>
      </c>
      <c r="G47" s="47">
        <v>2777</v>
      </c>
      <c r="H47" s="47">
        <v>2715</v>
      </c>
    </row>
    <row r="48" spans="1:8" ht="12.75" customHeight="1">
      <c r="A48" s="8" t="s">
        <v>177</v>
      </c>
      <c r="B48" s="48" t="s">
        <v>211</v>
      </c>
      <c r="C48" s="47">
        <v>15677</v>
      </c>
      <c r="D48" s="47">
        <v>16011</v>
      </c>
      <c r="E48" s="47">
        <v>16240</v>
      </c>
      <c r="F48" s="232">
        <v>13841</v>
      </c>
      <c r="G48" s="47">
        <v>13907</v>
      </c>
      <c r="H48" s="47">
        <v>13245</v>
      </c>
    </row>
    <row r="49" spans="1:8" ht="12.75" customHeight="1">
      <c r="A49" s="52" t="s">
        <v>178</v>
      </c>
      <c r="B49" s="53" t="s">
        <v>212</v>
      </c>
      <c r="C49" s="54">
        <v>7</v>
      </c>
      <c r="D49" s="54">
        <v>6</v>
      </c>
      <c r="E49" s="54">
        <v>6</v>
      </c>
      <c r="F49" s="234">
        <v>12</v>
      </c>
      <c r="G49" s="54">
        <v>11</v>
      </c>
      <c r="H49" s="54">
        <v>8</v>
      </c>
    </row>
    <row r="50" spans="1:8" ht="15" customHeight="1">
      <c r="A50" s="29" t="s">
        <v>283</v>
      </c>
      <c r="B50" s="15"/>
      <c r="C50" s="141"/>
      <c r="D50" s="141"/>
    </row>
    <row r="51" spans="1:8" ht="19.5" customHeight="1">
      <c r="B51" s="187"/>
      <c r="C51" s="187"/>
      <c r="D51" s="187"/>
    </row>
  </sheetData>
  <mergeCells count="2">
    <mergeCell ref="A5:B5"/>
    <mergeCell ref="A1:H1"/>
  </mergeCells>
  <phoneticPr fontId="15" type="noConversion"/>
  <conditionalFormatting sqref="C1:H1048576">
    <cfRule type="cellIs" dxfId="35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A0000"/>
  </sheetPr>
  <dimension ref="A1:P25"/>
  <sheetViews>
    <sheetView workbookViewId="0">
      <selection sqref="A1:L1"/>
    </sheetView>
  </sheetViews>
  <sheetFormatPr defaultRowHeight="11.25"/>
  <cols>
    <col min="1" max="1" width="24.7109375" style="420" customWidth="1"/>
    <col min="2" max="12" width="7.7109375" style="420" customWidth="1"/>
    <col min="13" max="16384" width="9.140625" style="420"/>
  </cols>
  <sheetData>
    <row r="1" spans="1:16" s="340" customFormat="1" ht="28.5" customHeight="1">
      <c r="A1" s="450" t="s">
        <v>291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N1" s="416"/>
    </row>
    <row r="2" spans="1:16" s="416" customFormat="1" ht="15" customHeight="1">
      <c r="A2" s="63"/>
      <c r="B2" s="417"/>
      <c r="C2" s="417"/>
      <c r="D2" s="417"/>
      <c r="E2" s="417"/>
      <c r="F2" s="417"/>
      <c r="G2" s="63"/>
      <c r="H2" s="418"/>
      <c r="I2" s="63"/>
      <c r="J2" s="63"/>
      <c r="K2" s="63"/>
      <c r="L2" s="63"/>
    </row>
    <row r="3" spans="1:16" s="416" customFormat="1" ht="14.25" customHeight="1">
      <c r="A3" s="292" t="s">
        <v>40</v>
      </c>
      <c r="B3" s="63"/>
      <c r="C3" s="63"/>
      <c r="D3" s="63"/>
      <c r="F3" s="63"/>
      <c r="G3" s="406"/>
      <c r="H3" s="63"/>
      <c r="I3" s="406"/>
      <c r="J3" s="406"/>
      <c r="K3" s="406"/>
      <c r="L3" s="406"/>
    </row>
    <row r="4" spans="1:16" s="419" customFormat="1" ht="28.5" customHeight="1" thickBot="1">
      <c r="A4" s="164"/>
      <c r="B4" s="315">
        <v>2002</v>
      </c>
      <c r="C4" s="315">
        <v>2003</v>
      </c>
      <c r="D4" s="315">
        <v>2004</v>
      </c>
      <c r="E4" s="315">
        <v>2005</v>
      </c>
      <c r="F4" s="315">
        <v>2006</v>
      </c>
      <c r="G4" s="315">
        <v>2007</v>
      </c>
      <c r="H4" s="315">
        <v>2008</v>
      </c>
      <c r="I4" s="315">
        <v>2009</v>
      </c>
      <c r="J4" s="320">
        <v>2010</v>
      </c>
      <c r="K4" s="319">
        <v>2011</v>
      </c>
      <c r="L4" s="319">
        <v>2012</v>
      </c>
    </row>
    <row r="5" spans="1:16" ht="20.25" customHeight="1" thickTop="1">
      <c r="A5" s="48" t="s">
        <v>285</v>
      </c>
      <c r="B5" s="402">
        <f>+[17]decis_ganho_continente!D4</f>
        <v>1938202</v>
      </c>
      <c r="C5" s="402">
        <f>+[17]decis_ganho_continente!E4</f>
        <v>1937569</v>
      </c>
      <c r="D5" s="402">
        <f>+[17]decis_ganho_continente!F4</f>
        <v>1979894</v>
      </c>
      <c r="E5" s="402">
        <f>+[17]decis_ganho_continente!G4</f>
        <v>2081411</v>
      </c>
      <c r="F5" s="402">
        <f>+[17]decis_ganho_continente!H4</f>
        <v>2093110</v>
      </c>
      <c r="G5" s="402">
        <f>+[17]decis_ganho_continente!I4</f>
        <v>2153028</v>
      </c>
      <c r="H5" s="402">
        <f>+[17]decis_ganho_continente!J4</f>
        <v>2171074</v>
      </c>
      <c r="I5" s="402">
        <f>+[17]decis_ganho_continente!K4</f>
        <v>2082235</v>
      </c>
      <c r="J5" s="405">
        <f>+[17]decis_ganho_continente!L4</f>
        <v>2073784</v>
      </c>
      <c r="K5" s="402">
        <f>+[17]decis_ganho_continente!M4</f>
        <v>2038354</v>
      </c>
      <c r="L5" s="402">
        <f>+[17]decis_ganho_continente!N4</f>
        <v>1910957</v>
      </c>
      <c r="M5" s="340"/>
      <c r="N5" s="340"/>
      <c r="O5" s="340"/>
      <c r="P5" s="340"/>
    </row>
    <row r="6" spans="1:16" s="290" customFormat="1" ht="20.25" customHeight="1">
      <c r="A6" s="80" t="s">
        <v>249</v>
      </c>
      <c r="B6" s="402">
        <f>+[17]decis_ganho_continente!D5</f>
        <v>589.39</v>
      </c>
      <c r="C6" s="402">
        <f>+[17]decis_ganho_continente!E5</f>
        <v>606.92999999999995</v>
      </c>
      <c r="D6" s="402">
        <f>+[17]decis_ganho_continente!F5</f>
        <v>625.76</v>
      </c>
      <c r="E6" s="402">
        <f>+[17]decis_ganho_continente!G5</f>
        <v>646.65</v>
      </c>
      <c r="F6" s="402">
        <f>+[17]decis_ganho_continente!H5</f>
        <v>667</v>
      </c>
      <c r="G6" s="402">
        <f>+[17]decis_ganho_continente!I5</f>
        <v>693</v>
      </c>
      <c r="H6" s="402">
        <f>+[17]decis_ganho_continente!J5</f>
        <v>721.82</v>
      </c>
      <c r="I6" s="402">
        <f>+[17]decis_ganho_continente!K5</f>
        <v>740</v>
      </c>
      <c r="J6" s="403">
        <f>+[17]decis_ganho_continente!L5</f>
        <v>768.375</v>
      </c>
      <c r="K6" s="402">
        <f>+[17]decis_ganho_continente!M5</f>
        <v>776</v>
      </c>
      <c r="L6" s="402">
        <f>+[17]decis_ganho_continente!N5</f>
        <v>783.62</v>
      </c>
    </row>
    <row r="7" spans="1:16" s="290" customFormat="1" ht="20.25" customHeight="1">
      <c r="A7" s="80" t="s">
        <v>250</v>
      </c>
      <c r="B7" s="295"/>
      <c r="C7" s="295"/>
      <c r="D7" s="295"/>
      <c r="E7" s="295"/>
      <c r="F7" s="295"/>
      <c r="G7" s="295"/>
      <c r="H7" s="295"/>
      <c r="I7" s="295"/>
      <c r="J7" s="399"/>
      <c r="K7" s="295"/>
      <c r="L7" s="295"/>
    </row>
    <row r="8" spans="1:16" s="290" customFormat="1" ht="19.5" customHeight="1">
      <c r="A8" s="82" t="s">
        <v>227</v>
      </c>
      <c r="B8" s="295">
        <f>+[17]decis_ganho_continente!D7</f>
        <v>355.35566319264677</v>
      </c>
      <c r="C8" s="295">
        <f>+[17]decis_ganho_continente!E7</f>
        <v>365.95576518920603</v>
      </c>
      <c r="D8" s="295">
        <f>+[17]decis_ganho_continente!F7</f>
        <v>375.22362297905244</v>
      </c>
      <c r="E8" s="295">
        <f>+[17]decis_ganho_continente!G7</f>
        <v>384.60076587506495</v>
      </c>
      <c r="F8" s="295">
        <f>+[17]decis_ganho_continente!H7</f>
        <v>396.65813349514008</v>
      </c>
      <c r="G8" s="295">
        <f>+[17]decis_ganho_continente!I7</f>
        <v>413.46658948826428</v>
      </c>
      <c r="H8" s="295">
        <f>+[17]decis_ganho_continente!J7</f>
        <v>435.13601473005656</v>
      </c>
      <c r="I8" s="295">
        <f>+[17]decis_ganho_continente!K7</f>
        <v>456.71509497029746</v>
      </c>
      <c r="J8" s="399">
        <f>+[17]decis_ganho_continente!L7</f>
        <v>488.88312554852081</v>
      </c>
      <c r="K8" s="295">
        <f>+[17]decis_ganho_continente!M7</f>
        <v>498.38053077244604</v>
      </c>
      <c r="L8" s="295">
        <f>+[17]decis_ganho_continente!N7</f>
        <v>502.07716596456919</v>
      </c>
    </row>
    <row r="9" spans="1:16" s="290" customFormat="1" ht="14.25" customHeight="1">
      <c r="A9" s="82" t="s">
        <v>228</v>
      </c>
      <c r="B9" s="295">
        <f>+[17]decis_ganho_continente!D8</f>
        <v>409.36642425962731</v>
      </c>
      <c r="C9" s="295">
        <f>+[17]decis_ganho_continente!E8</f>
        <v>421.94459116315397</v>
      </c>
      <c r="D9" s="295">
        <f>+[17]decis_ganho_continente!F8</f>
        <v>430.55452737272901</v>
      </c>
      <c r="E9" s="295">
        <f>+[17]decis_ganho_continente!G8</f>
        <v>441.74573457415221</v>
      </c>
      <c r="F9" s="295">
        <f>+[17]decis_ganho_continente!H8</f>
        <v>456.4420322868778</v>
      </c>
      <c r="G9" s="295">
        <f>+[17]decis_ganho_continente!I8</f>
        <v>474.62123258849988</v>
      </c>
      <c r="H9" s="295">
        <f>+[17]decis_ganho_continente!J8</f>
        <v>496.78871450483302</v>
      </c>
      <c r="I9" s="295">
        <f>+[17]decis_ganho_continente!K8</f>
        <v>513.95597222222193</v>
      </c>
      <c r="J9" s="399">
        <f>+[17]decis_ganho_continente!L8</f>
        <v>548.71920902892168</v>
      </c>
      <c r="K9" s="295">
        <f>+[17]decis_ganho_continente!M8</f>
        <v>558.92072068093307</v>
      </c>
      <c r="L9" s="295">
        <f>+[17]decis_ganho_continente!N8</f>
        <v>565.57513626658465</v>
      </c>
    </row>
    <row r="10" spans="1:16" s="290" customFormat="1" ht="14.25" customHeight="1">
      <c r="A10" s="82" t="s">
        <v>229</v>
      </c>
      <c r="B10" s="295">
        <f>+[17]decis_ganho_continente!D9</f>
        <v>451.47872840780013</v>
      </c>
      <c r="C10" s="295">
        <f>+[17]decis_ganho_continente!E9</f>
        <v>466.40296138977715</v>
      </c>
      <c r="D10" s="295">
        <f>+[17]decis_ganho_continente!F9</f>
        <v>476.297649174203</v>
      </c>
      <c r="E10" s="295">
        <f>+[17]decis_ganho_continente!G9</f>
        <v>489.41889003128182</v>
      </c>
      <c r="F10" s="295">
        <f>+[17]decis_ganho_continente!H9</f>
        <v>504.37283587580185</v>
      </c>
      <c r="G10" s="295">
        <f>+[17]decis_ganho_continente!I9</f>
        <v>523.05041903735673</v>
      </c>
      <c r="H10" s="295">
        <f>+[17]decis_ganho_continente!J9</f>
        <v>549.98742142158505</v>
      </c>
      <c r="I10" s="295">
        <f>+[17]decis_ganho_continente!K9</f>
        <v>566.75424881017614</v>
      </c>
      <c r="J10" s="399">
        <f>+[17]decis_ganho_continente!L9</f>
        <v>597.69344866162305</v>
      </c>
      <c r="K10" s="295">
        <f>+[17]decis_ganho_continente!M9</f>
        <v>607.52700401303082</v>
      </c>
      <c r="L10" s="295">
        <f>+[17]decis_ganho_continente!N9</f>
        <v>613.51493469252887</v>
      </c>
    </row>
    <row r="11" spans="1:16" s="290" customFormat="1" ht="14.25" customHeight="1">
      <c r="A11" s="82" t="s">
        <v>230</v>
      </c>
      <c r="B11" s="295">
        <f>+[17]decis_ganho_continente!D10</f>
        <v>498.92508910328991</v>
      </c>
      <c r="C11" s="295">
        <f>+[17]decis_ganho_continente!E10</f>
        <v>515.67483321892735</v>
      </c>
      <c r="D11" s="295">
        <f>+[17]decis_ganho_continente!F10</f>
        <v>527.95481218652947</v>
      </c>
      <c r="E11" s="295">
        <f>+[17]decis_ganho_continente!G10</f>
        <v>544.2613210275714</v>
      </c>
      <c r="F11" s="295">
        <f>+[17]decis_ganho_continente!H10</f>
        <v>562.30562340249912</v>
      </c>
      <c r="G11" s="295">
        <f>+[17]decis_ganho_continente!I10</f>
        <v>582.40095549064176</v>
      </c>
      <c r="H11" s="295">
        <f>+[17]decis_ganho_continente!J10</f>
        <v>609.05436310205334</v>
      </c>
      <c r="I11" s="295">
        <f>+[17]decis_ganho_continente!K10</f>
        <v>623.49975084523669</v>
      </c>
      <c r="J11" s="399">
        <f>+[17]decis_ganho_continente!L10</f>
        <v>654.15638288535536</v>
      </c>
      <c r="K11" s="295">
        <f>+[17]decis_ganho_continente!M10</f>
        <v>663.89380322319721</v>
      </c>
      <c r="L11" s="295">
        <f>+[17]decis_ganho_continente!N10</f>
        <v>671.12213380777848</v>
      </c>
    </row>
    <row r="12" spans="1:16" s="290" customFormat="1" ht="14.25" customHeight="1">
      <c r="A12" s="82" t="s">
        <v>231</v>
      </c>
      <c r="B12" s="295">
        <f>+[17]decis_ganho_continente!D11</f>
        <v>555.99404894205293</v>
      </c>
      <c r="C12" s="295">
        <f>+[17]decis_ganho_continente!E11</f>
        <v>575.04563484157563</v>
      </c>
      <c r="D12" s="295">
        <f>+[17]decis_ganho_continente!F11</f>
        <v>590.40989842869772</v>
      </c>
      <c r="E12" s="295">
        <f>+[17]decis_ganho_continente!G11</f>
        <v>608.28381741224428</v>
      </c>
      <c r="F12" s="295">
        <f>+[17]decis_ganho_continente!H11</f>
        <v>627.15093678784058</v>
      </c>
      <c r="G12" s="295">
        <f>+[17]decis_ganho_continente!I11</f>
        <v>650.21641356599548</v>
      </c>
      <c r="H12" s="295">
        <f>+[17]decis_ganho_continente!J11</f>
        <v>679.57034462269598</v>
      </c>
      <c r="I12" s="295">
        <f>+[17]decis_ganho_continente!K11</f>
        <v>696.18847355961736</v>
      </c>
      <c r="J12" s="399">
        <f>+[17]decis_ganho_continente!L11</f>
        <v>728.14462209105568</v>
      </c>
      <c r="K12" s="295">
        <f>+[17]decis_ganho_continente!M11</f>
        <v>736.97264508058504</v>
      </c>
      <c r="L12" s="295">
        <f>+[17]decis_ganho_continente!N11</f>
        <v>743.86513124293072</v>
      </c>
    </row>
    <row r="13" spans="1:16" s="290" customFormat="1" ht="14.25" customHeight="1">
      <c r="A13" s="82" t="s">
        <v>232</v>
      </c>
      <c r="B13" s="295">
        <f>+[17]decis_ganho_continente!D12</f>
        <v>628.45970271385897</v>
      </c>
      <c r="C13" s="295">
        <f>+[17]decis_ganho_continente!E12</f>
        <v>650.17966375407832</v>
      </c>
      <c r="D13" s="295">
        <f>+[17]decis_ganho_continente!F12</f>
        <v>672.25685297235782</v>
      </c>
      <c r="E13" s="295">
        <f>+[17]decis_ganho_continente!G12</f>
        <v>691.84488471756981</v>
      </c>
      <c r="F13" s="295">
        <f>+[17]decis_ganho_continente!H12</f>
        <v>713.93804085787428</v>
      </c>
      <c r="G13" s="295">
        <f>+[17]decis_ganho_continente!I12</f>
        <v>738.29058048693275</v>
      </c>
      <c r="H13" s="295">
        <f>+[17]decis_ganho_continente!J12</f>
        <v>769.61234219836354</v>
      </c>
      <c r="I13" s="295">
        <f>+[17]decis_ganho_continente!K12</f>
        <v>788.5814650088472</v>
      </c>
      <c r="J13" s="399">
        <f>+[17]decis_ganho_continente!L12</f>
        <v>822.6974674388415</v>
      </c>
      <c r="K13" s="295">
        <f>+[17]decis_ganho_continente!M12</f>
        <v>828.67331761806906</v>
      </c>
      <c r="L13" s="295">
        <f>+[17]decis_ganho_continente!N12</f>
        <v>836.48936764766927</v>
      </c>
    </row>
    <row r="14" spans="1:16" s="290" customFormat="1" ht="14.25" customHeight="1">
      <c r="A14" s="82" t="s">
        <v>233</v>
      </c>
      <c r="B14" s="295">
        <f>+[17]decis_ganho_continente!D13</f>
        <v>735.22860525229146</v>
      </c>
      <c r="C14" s="295">
        <f>+[17]decis_ganho_continente!E13</f>
        <v>760.23496678829076</v>
      </c>
      <c r="D14" s="295">
        <f>+[17]decis_ganho_continente!F13</f>
        <v>785.57892579890643</v>
      </c>
      <c r="E14" s="295">
        <f>+[17]decis_ganho_continente!G13</f>
        <v>809.76521891408731</v>
      </c>
      <c r="F14" s="295">
        <f>+[17]decis_ganho_continente!H13</f>
        <v>835.39490929763406</v>
      </c>
      <c r="G14" s="295">
        <f>+[17]decis_ganho_continente!I13</f>
        <v>864.87777959434811</v>
      </c>
      <c r="H14" s="295">
        <f>+[17]decis_ganho_continente!J13</f>
        <v>903.04775949186637</v>
      </c>
      <c r="I14" s="295">
        <f>+[17]decis_ganho_continente!K13</f>
        <v>926.2131899934277</v>
      </c>
      <c r="J14" s="399">
        <f>+[17]decis_ganho_continente!L13</f>
        <v>961.62307448233253</v>
      </c>
      <c r="K14" s="295">
        <f>+[17]decis_ganho_continente!M13</f>
        <v>967.42367988815693</v>
      </c>
      <c r="L14" s="295">
        <f>+[17]decis_ganho_continente!N13</f>
        <v>975.82479599153555</v>
      </c>
    </row>
    <row r="15" spans="1:16" s="290" customFormat="1" ht="14.25" customHeight="1">
      <c r="A15" s="82" t="s">
        <v>234</v>
      </c>
      <c r="B15" s="295">
        <f>+[17]decis_ganho_continente!D14</f>
        <v>908.25900495304461</v>
      </c>
      <c r="C15" s="295">
        <f>+[17]decis_ganho_continente!E14</f>
        <v>941.22858487692679</v>
      </c>
      <c r="D15" s="295">
        <f>+[17]decis_ganho_continente!F14</f>
        <v>972.87993509775379</v>
      </c>
      <c r="E15" s="295">
        <f>+[17]decis_ganho_continente!G14</f>
        <v>1005.2703164201095</v>
      </c>
      <c r="F15" s="295">
        <f>+[17]decis_ganho_continente!H14</f>
        <v>1033.3167404006495</v>
      </c>
      <c r="G15" s="295">
        <f>+[17]decis_ganho_continente!I14</f>
        <v>1067.3158124596434</v>
      </c>
      <c r="H15" s="295">
        <f>+[17]decis_ganho_continente!J14</f>
        <v>1114.3876221972309</v>
      </c>
      <c r="I15" s="295">
        <f>+[17]decis_ganho_continente!K14</f>
        <v>1144.9685790302619</v>
      </c>
      <c r="J15" s="399">
        <f>+[17]decis_ganho_continente!L14</f>
        <v>1184.8649004479703</v>
      </c>
      <c r="K15" s="295">
        <f>+[17]decis_ganho_continente!M14</f>
        <v>1188.767966944027</v>
      </c>
      <c r="L15" s="295">
        <f>+[17]decis_ganho_continente!N14</f>
        <v>1202.7005390484499</v>
      </c>
    </row>
    <row r="16" spans="1:16" s="290" customFormat="1" ht="14.25" customHeight="1">
      <c r="A16" s="82" t="s">
        <v>235</v>
      </c>
      <c r="B16" s="295">
        <f>+[17]decis_ganho_continente!D15</f>
        <v>1227.8709605303854</v>
      </c>
      <c r="C16" s="295">
        <f>+[17]decis_ganho_continente!E15</f>
        <v>1278.7117148283614</v>
      </c>
      <c r="D16" s="295">
        <f>+[17]decis_ganho_continente!F15</f>
        <v>1322.056916798409</v>
      </c>
      <c r="E16" s="295">
        <f>+[17]decis_ganho_continente!G15</f>
        <v>1368.1084964519318</v>
      </c>
      <c r="F16" s="295">
        <f>+[17]decis_ganho_continente!H15</f>
        <v>1403.8537059208923</v>
      </c>
      <c r="G16" s="295">
        <f>+[17]decis_ganho_continente!I15</f>
        <v>1449.8547409929038</v>
      </c>
      <c r="H16" s="295">
        <f>+[17]decis_ganho_continente!J15</f>
        <v>1506.0949696693322</v>
      </c>
      <c r="I16" s="295">
        <f>+[17]decis_ganho_continente!K15</f>
        <v>1547.0820860327667</v>
      </c>
      <c r="J16" s="399">
        <f>+[17]decis_ganho_continente!L15</f>
        <v>1589.5284783824591</v>
      </c>
      <c r="K16" s="295">
        <f>+[17]decis_ganho_continente!M15</f>
        <v>1589.5542794907806</v>
      </c>
      <c r="L16" s="295">
        <f>+[17]decis_ganho_continente!N15</f>
        <v>1607.4547352116217</v>
      </c>
    </row>
    <row r="17" spans="1:16" s="290" customFormat="1" ht="14.25" customHeight="1">
      <c r="A17" s="82" t="s">
        <v>236</v>
      </c>
      <c r="B17" s="295">
        <f>+[17]decis_ganho_continente!D16</f>
        <v>2426.1256601193891</v>
      </c>
      <c r="C17" s="295">
        <f>+[17]decis_ganho_continente!E16</f>
        <v>2548.6236507068188</v>
      </c>
      <c r="D17" s="295">
        <f>+[17]decis_ganho_continente!F16</f>
        <v>2642.9911838476951</v>
      </c>
      <c r="E17" s="295">
        <f>+[17]decis_ganho_continente!G16</f>
        <v>2748.4280617559825</v>
      </c>
      <c r="F17" s="295">
        <f>+[17]decis_ganho_continente!H16</f>
        <v>2826.2637469125011</v>
      </c>
      <c r="G17" s="295">
        <f>+[17]decis_ganho_continente!I16</f>
        <v>2888.3648214377113</v>
      </c>
      <c r="H17" s="295">
        <f>+[17]decis_ganho_continente!J16</f>
        <v>3040.0739218729263</v>
      </c>
      <c r="I17" s="295">
        <f>+[17]decis_ganho_continente!K16</f>
        <v>3100.4531833986598</v>
      </c>
      <c r="J17" s="399">
        <f>+[17]decis_ganho_continente!L16</f>
        <v>3186.2966073710645</v>
      </c>
      <c r="K17" s="295">
        <f>+[17]decis_ganho_continente!M16</f>
        <v>3205.4188091897545</v>
      </c>
      <c r="L17" s="295">
        <f>+[17]decis_ganho_continente!N16</f>
        <v>3237.2320345795083</v>
      </c>
    </row>
    <row r="18" spans="1:16" s="290" customFormat="1" ht="20.25" customHeight="1">
      <c r="A18" s="314" t="s">
        <v>286</v>
      </c>
      <c r="B18" s="402">
        <f>2/3*B6</f>
        <v>392.92666666666662</v>
      </c>
      <c r="C18" s="402">
        <f t="shared" ref="C18:L18" si="0">2/3*C6</f>
        <v>404.61999999999995</v>
      </c>
      <c r="D18" s="402">
        <f t="shared" si="0"/>
        <v>417.17333333333329</v>
      </c>
      <c r="E18" s="402">
        <f t="shared" si="0"/>
        <v>431.09999999999997</v>
      </c>
      <c r="F18" s="402">
        <f t="shared" si="0"/>
        <v>444.66666666666663</v>
      </c>
      <c r="G18" s="402">
        <f t="shared" si="0"/>
        <v>462</v>
      </c>
      <c r="H18" s="402">
        <f t="shared" si="0"/>
        <v>481.21333333333337</v>
      </c>
      <c r="I18" s="402">
        <f t="shared" si="0"/>
        <v>493.33333333333331</v>
      </c>
      <c r="J18" s="403">
        <f t="shared" si="0"/>
        <v>512.25</v>
      </c>
      <c r="K18" s="402">
        <f t="shared" si="0"/>
        <v>517.33333333333326</v>
      </c>
      <c r="L18" s="402">
        <f t="shared" si="0"/>
        <v>522.4133333333333</v>
      </c>
    </row>
    <row r="19" spans="1:16" s="290" customFormat="1" ht="17.25" customHeight="1">
      <c r="A19" s="80" t="s">
        <v>252</v>
      </c>
      <c r="B19" s="316">
        <f>+[17]limiar_baixos_salarios!D8</f>
        <v>10.861561385242611</v>
      </c>
      <c r="C19" s="316">
        <f>+[17]limiar_baixos_salarios!E8</f>
        <v>11.402432635947417</v>
      </c>
      <c r="D19" s="316">
        <f>+[17]limiar_baixos_salarios!F8</f>
        <v>12.287981073734249</v>
      </c>
      <c r="E19" s="316">
        <f>+[17]limiar_baixos_salarios!G8</f>
        <v>12.933341853194779</v>
      </c>
      <c r="F19" s="316">
        <f>+[17]limiar_baixos_salarios!H8</f>
        <v>12.628911046242195</v>
      </c>
      <c r="G19" s="316">
        <f>+[17]limiar_baixos_salarios!I8</f>
        <v>12.676379499012553</v>
      </c>
      <c r="H19" s="316">
        <f>+[17]limiar_baixos_salarios!J8</f>
        <v>11.905121612621219</v>
      </c>
      <c r="I19" s="316">
        <f>+[17]limiar_baixos_salarios!K8</f>
        <v>10.493244038256968</v>
      </c>
      <c r="J19" s="404">
        <f>+[17]limiar_baixos_salarios!L8</f>
        <v>8.1779491017386583</v>
      </c>
      <c r="K19" s="316">
        <f>+[17]limiar_baixos_salarios!M8</f>
        <v>7.753167506723563</v>
      </c>
      <c r="L19" s="316">
        <f>+[17]limiar_baixos_salarios!N8</f>
        <v>7.5321946019716828</v>
      </c>
    </row>
    <row r="20" spans="1:16" s="290" customFormat="1" ht="18.75" customHeight="1">
      <c r="A20" s="82" t="s">
        <v>237</v>
      </c>
      <c r="B20" s="317">
        <f>+[17]limiar_baixos_salarios!D9</f>
        <v>7.4697165978463778</v>
      </c>
      <c r="C20" s="317">
        <f>+[17]limiar_baixos_salarios!E9</f>
        <v>7.8961413364220761</v>
      </c>
      <c r="D20" s="317">
        <f>+[17]limiar_baixos_salarios!F9</f>
        <v>8.2107515146790693</v>
      </c>
      <c r="E20" s="317">
        <f>+[17]limiar_baixos_salarios!G9</f>
        <v>8.6399581835479236</v>
      </c>
      <c r="F20" s="317">
        <f>+[17]limiar_baixos_salarios!H9</f>
        <v>8.2351192389949137</v>
      </c>
      <c r="G20" s="317">
        <f>+[17]limiar_baixos_salarios!I9</f>
        <v>8.3754776193629894</v>
      </c>
      <c r="H20" s="317">
        <f>+[17]limiar_baixos_salarios!J9</f>
        <v>7.9930437952818565</v>
      </c>
      <c r="I20" s="317">
        <f>+[17]limiar_baixos_salarios!K9</f>
        <v>7.3276564311261199</v>
      </c>
      <c r="J20" s="400">
        <f>+[17]limiar_baixos_salarios!L9</f>
        <v>5.9241301365726562</v>
      </c>
      <c r="K20" s="317">
        <f>+[17]limiar_baixos_salarios!M9</f>
        <v>5.5555604874398226</v>
      </c>
      <c r="L20" s="317">
        <f>+[17]limiar_baixos_salarios!N9</f>
        <v>5.314804644783691</v>
      </c>
    </row>
    <row r="21" spans="1:16" s="290" customFormat="1" ht="14.25" customHeight="1">
      <c r="A21" s="84" t="s">
        <v>238</v>
      </c>
      <c r="B21" s="318">
        <f>+[17]limiar_baixos_salarios!D10</f>
        <v>15.755331578091662</v>
      </c>
      <c r="C21" s="318">
        <f>+[17]limiar_baixos_salarios!E10</f>
        <v>16.346098832075025</v>
      </c>
      <c r="D21" s="318">
        <f>+[17]limiar_baixos_salarios!F10</f>
        <v>17.991322563878263</v>
      </c>
      <c r="E21" s="318">
        <f>+[17]limiar_baixos_salarios!G10</f>
        <v>18.795186199529528</v>
      </c>
      <c r="F21" s="318">
        <f>+[17]limiar_baixos_salarios!H10</f>
        <v>18.503395891880785</v>
      </c>
      <c r="G21" s="318">
        <f>+[17]limiar_baixos_salarios!I10</f>
        <v>18.348887680203347</v>
      </c>
      <c r="H21" s="318">
        <f>+[17]limiar_baixos_salarios!J10</f>
        <v>17.00707779203454</v>
      </c>
      <c r="I21" s="318">
        <f>+[17]limiar_baixos_salarios!K10</f>
        <v>14.571999446082021</v>
      </c>
      <c r="J21" s="401">
        <f>+[17]limiar_baixos_salarios!L10</f>
        <v>11.033963270776894</v>
      </c>
      <c r="K21" s="318">
        <f>+[17]limiar_baixos_salarios!M10</f>
        <v>10.46784889082868</v>
      </c>
      <c r="L21" s="318">
        <f>+[17]limiar_baixos_salarios!N10</f>
        <v>10.158194931818441</v>
      </c>
    </row>
    <row r="22" spans="1:16" s="108" customFormat="1" ht="15" customHeight="1">
      <c r="A22" s="330" t="s">
        <v>283</v>
      </c>
      <c r="B22" s="83"/>
      <c r="C22" s="83"/>
      <c r="D22" s="449"/>
      <c r="E22" s="449"/>
      <c r="F22" s="116"/>
      <c r="G22" s="116"/>
      <c r="H22" s="116"/>
      <c r="I22" s="116"/>
      <c r="J22" s="114"/>
      <c r="K22" s="116"/>
      <c r="L22" s="116"/>
      <c r="N22" s="420"/>
      <c r="O22" s="420"/>
      <c r="P22" s="420"/>
    </row>
    <row r="23" spans="1:16" ht="11.25" customHeight="1">
      <c r="A23" s="444" t="s">
        <v>305</v>
      </c>
      <c r="B23" s="444"/>
      <c r="C23" s="444"/>
      <c r="D23" s="444"/>
      <c r="E23" s="444"/>
      <c r="F23" s="444"/>
      <c r="G23" s="444"/>
      <c r="H23" s="444"/>
      <c r="I23" s="444"/>
      <c r="J23" s="444"/>
      <c r="K23" s="444"/>
      <c r="L23" s="444"/>
      <c r="N23" s="421"/>
      <c r="O23" s="421"/>
      <c r="P23" s="421"/>
    </row>
    <row r="24" spans="1:16" s="421" customFormat="1" ht="11.25" customHeight="1">
      <c r="A24" s="451" t="s">
        <v>251</v>
      </c>
      <c r="B24" s="451"/>
      <c r="C24" s="451"/>
      <c r="D24" s="451"/>
      <c r="E24" s="451"/>
      <c r="F24" s="451"/>
      <c r="G24" s="451"/>
      <c r="H24" s="451"/>
      <c r="I24" s="451"/>
      <c r="J24" s="451"/>
      <c r="K24" s="451"/>
      <c r="L24" s="451"/>
    </row>
    <row r="25" spans="1:16" s="421" customFormat="1">
      <c r="N25" s="420"/>
      <c r="O25" s="420"/>
      <c r="P25" s="420"/>
    </row>
  </sheetData>
  <mergeCells count="4">
    <mergeCell ref="D22:E22"/>
    <mergeCell ref="A1:L1"/>
    <mergeCell ref="A23:L23"/>
    <mergeCell ref="A24:L24"/>
  </mergeCells>
  <conditionalFormatting sqref="A1:XFD23 A25:XFD1048576 A24 M24:XFD24">
    <cfRule type="cellIs" dxfId="25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olha28" enableFormatConditionsCalculation="0">
    <tabColor rgb="FF9A0000"/>
  </sheetPr>
  <dimension ref="A1:J38"/>
  <sheetViews>
    <sheetView workbookViewId="0">
      <selection sqref="A1:G1"/>
    </sheetView>
  </sheetViews>
  <sheetFormatPr defaultRowHeight="15" customHeight="1"/>
  <cols>
    <col min="1" max="1" width="2.42578125" style="113" customWidth="1"/>
    <col min="2" max="2" width="36.42578125" style="113" customWidth="1"/>
    <col min="3" max="7" width="7.140625" style="113" customWidth="1"/>
    <col min="8" max="16384" width="9.140625" style="113"/>
  </cols>
  <sheetData>
    <row r="1" spans="1:10" s="128" customFormat="1" ht="15" customHeight="1">
      <c r="A1" s="440" t="s">
        <v>257</v>
      </c>
      <c r="B1" s="440"/>
      <c r="C1" s="440"/>
      <c r="D1" s="440"/>
      <c r="E1" s="440"/>
      <c r="F1" s="440"/>
      <c r="G1" s="440"/>
    </row>
    <row r="2" spans="1:10" ht="15" customHeight="1">
      <c r="A2" s="158"/>
      <c r="B2" s="158"/>
      <c r="C2" s="158"/>
      <c r="D2" s="158"/>
      <c r="E2" s="158"/>
      <c r="F2" s="158"/>
      <c r="G2" s="158"/>
    </row>
    <row r="3" spans="1:10" s="4" customFormat="1" ht="15" customHeight="1">
      <c r="A3" s="42" t="s">
        <v>132</v>
      </c>
      <c r="B3" s="29"/>
      <c r="C3" s="43"/>
      <c r="D3" s="44"/>
      <c r="E3" s="45"/>
      <c r="F3" s="45"/>
      <c r="G3" s="111" t="s">
        <v>133</v>
      </c>
    </row>
    <row r="4" spans="1:10" s="4" customFormat="1" ht="15" customHeight="1" thickBot="1">
      <c r="A4" s="164" t="s">
        <v>185</v>
      </c>
      <c r="B4" s="46"/>
      <c r="C4" s="7">
        <v>2002</v>
      </c>
      <c r="D4" s="7">
        <v>2003</v>
      </c>
      <c r="E4" s="7">
        <v>2004</v>
      </c>
      <c r="F4" s="7">
        <v>2005</v>
      </c>
      <c r="G4" s="7">
        <v>2006</v>
      </c>
    </row>
    <row r="5" spans="1:10" s="4" customFormat="1" ht="15" customHeight="1" thickTop="1">
      <c r="A5" s="423" t="s">
        <v>71</v>
      </c>
      <c r="B5" s="423"/>
      <c r="C5" s="144">
        <v>819.71</v>
      </c>
      <c r="D5" s="143">
        <v>852.4</v>
      </c>
      <c r="E5" s="143">
        <v>879.62</v>
      </c>
      <c r="F5" s="143">
        <v>909.17</v>
      </c>
      <c r="G5" s="143">
        <v>935.97</v>
      </c>
      <c r="J5" s="193"/>
    </row>
    <row r="6" spans="1:10" s="4" customFormat="1" ht="15" customHeight="1">
      <c r="A6" s="229" t="s">
        <v>72</v>
      </c>
      <c r="B6" s="48" t="s">
        <v>73</v>
      </c>
      <c r="C6" s="144">
        <v>554.96</v>
      </c>
      <c r="D6" s="143">
        <v>585.69000000000005</v>
      </c>
      <c r="E6" s="143">
        <v>597.1</v>
      </c>
      <c r="F6" s="143">
        <v>611.25</v>
      </c>
      <c r="G6" s="143">
        <v>634.82000000000005</v>
      </c>
    </row>
    <row r="7" spans="1:10" s="4" customFormat="1" ht="15" customHeight="1">
      <c r="A7" s="229" t="s">
        <v>74</v>
      </c>
      <c r="B7" s="48" t="s">
        <v>75</v>
      </c>
      <c r="C7" s="144">
        <v>826.91</v>
      </c>
      <c r="D7" s="143">
        <v>871.84</v>
      </c>
      <c r="E7" s="143">
        <v>874.94</v>
      </c>
      <c r="F7" s="143">
        <v>870.95</v>
      </c>
      <c r="G7" s="143">
        <v>909.53</v>
      </c>
    </row>
    <row r="8" spans="1:10" s="4" customFormat="1" ht="15" customHeight="1">
      <c r="A8" s="229" t="s">
        <v>76</v>
      </c>
      <c r="B8" s="48" t="s">
        <v>195</v>
      </c>
      <c r="C8" s="144">
        <v>799.23</v>
      </c>
      <c r="D8" s="143">
        <v>845.82</v>
      </c>
      <c r="E8" s="143">
        <v>881.69</v>
      </c>
      <c r="F8" s="143">
        <v>892.53</v>
      </c>
      <c r="G8" s="143">
        <v>945.15</v>
      </c>
    </row>
    <row r="9" spans="1:10" s="4" customFormat="1" ht="15" customHeight="1">
      <c r="A9" s="229" t="s">
        <v>77</v>
      </c>
      <c r="B9" s="48" t="s">
        <v>78</v>
      </c>
      <c r="C9" s="144">
        <v>738.02</v>
      </c>
      <c r="D9" s="143">
        <v>769.42</v>
      </c>
      <c r="E9" s="143">
        <v>794.89</v>
      </c>
      <c r="F9" s="143">
        <v>831.92</v>
      </c>
      <c r="G9" s="143">
        <v>855.94</v>
      </c>
    </row>
    <row r="10" spans="1:10" s="4" customFormat="1" ht="15" customHeight="1">
      <c r="A10" s="49" t="s">
        <v>79</v>
      </c>
      <c r="B10" s="20" t="s">
        <v>80</v>
      </c>
      <c r="C10" s="145">
        <v>737.27</v>
      </c>
      <c r="D10" s="146">
        <v>771.7</v>
      </c>
      <c r="E10" s="146">
        <v>790.11</v>
      </c>
      <c r="F10" s="146">
        <v>805.8</v>
      </c>
      <c r="G10" s="146">
        <v>838.7</v>
      </c>
    </row>
    <row r="11" spans="1:10" s="4" customFormat="1" ht="15" customHeight="1">
      <c r="A11" s="49" t="s">
        <v>79</v>
      </c>
      <c r="B11" s="51" t="s">
        <v>81</v>
      </c>
      <c r="C11" s="145">
        <v>538.72</v>
      </c>
      <c r="D11" s="146">
        <v>562.85</v>
      </c>
      <c r="E11" s="146">
        <v>575.1</v>
      </c>
      <c r="F11" s="146">
        <v>588.95000000000005</v>
      </c>
      <c r="G11" s="146">
        <v>606.36</v>
      </c>
    </row>
    <row r="12" spans="1:10" s="4" customFormat="1" ht="15" customHeight="1">
      <c r="A12" s="49" t="s">
        <v>79</v>
      </c>
      <c r="B12" s="51" t="s">
        <v>82</v>
      </c>
      <c r="C12" s="145">
        <v>527.09</v>
      </c>
      <c r="D12" s="146">
        <v>544.54</v>
      </c>
      <c r="E12" s="146">
        <v>554.54999999999995</v>
      </c>
      <c r="F12" s="146">
        <v>559.07000000000005</v>
      </c>
      <c r="G12" s="146">
        <v>579.64</v>
      </c>
    </row>
    <row r="13" spans="1:10" s="4" customFormat="1" ht="15" customHeight="1">
      <c r="A13" s="49" t="s">
        <v>79</v>
      </c>
      <c r="B13" s="51" t="s">
        <v>83</v>
      </c>
      <c r="C13" s="145">
        <v>627.71</v>
      </c>
      <c r="D13" s="146">
        <v>668.31</v>
      </c>
      <c r="E13" s="146">
        <v>688.54</v>
      </c>
      <c r="F13" s="146">
        <v>716.51</v>
      </c>
      <c r="G13" s="146">
        <v>746.92</v>
      </c>
    </row>
    <row r="14" spans="1:10" s="4" customFormat="1" ht="15" customHeight="1">
      <c r="A14" s="49" t="s">
        <v>79</v>
      </c>
      <c r="B14" s="51" t="s">
        <v>134</v>
      </c>
      <c r="C14" s="145">
        <v>1014.04</v>
      </c>
      <c r="D14" s="146">
        <v>1051.24</v>
      </c>
      <c r="E14" s="146">
        <v>1107.73</v>
      </c>
      <c r="F14" s="146">
        <v>1134.07</v>
      </c>
      <c r="G14" s="146">
        <v>1143.6199999999999</v>
      </c>
    </row>
    <row r="15" spans="1:10" s="4" customFormat="1" ht="15" customHeight="1">
      <c r="A15" s="49" t="s">
        <v>79</v>
      </c>
      <c r="B15" s="51" t="s">
        <v>135</v>
      </c>
      <c r="C15" s="145" t="s">
        <v>84</v>
      </c>
      <c r="D15" s="146" t="s">
        <v>84</v>
      </c>
      <c r="E15" s="146">
        <v>2108.65</v>
      </c>
      <c r="F15" s="146">
        <v>2602.21</v>
      </c>
      <c r="G15" s="146">
        <v>2690.74</v>
      </c>
    </row>
    <row r="16" spans="1:10" s="4" customFormat="1" ht="15" customHeight="1">
      <c r="A16" s="49" t="s">
        <v>79</v>
      </c>
      <c r="B16" s="51" t="s">
        <v>136</v>
      </c>
      <c r="C16" s="145">
        <v>1299.8399999999999</v>
      </c>
      <c r="D16" s="146">
        <v>1410.42</v>
      </c>
      <c r="E16" s="146">
        <v>1432.94</v>
      </c>
      <c r="F16" s="146">
        <v>1473.43</v>
      </c>
      <c r="G16" s="146">
        <v>1508.82</v>
      </c>
    </row>
    <row r="17" spans="1:7" s="4" customFormat="1" ht="15" customHeight="1">
      <c r="A17" s="49" t="s">
        <v>79</v>
      </c>
      <c r="B17" s="51" t="s">
        <v>85</v>
      </c>
      <c r="C17" s="145">
        <v>773.34</v>
      </c>
      <c r="D17" s="146">
        <v>943.35</v>
      </c>
      <c r="E17" s="146">
        <v>932.29</v>
      </c>
      <c r="F17" s="146">
        <v>980.3</v>
      </c>
      <c r="G17" s="146">
        <v>1011.94</v>
      </c>
    </row>
    <row r="18" spans="1:7" s="4" customFormat="1" ht="15" customHeight="1">
      <c r="A18" s="49" t="s">
        <v>79</v>
      </c>
      <c r="B18" s="51" t="s">
        <v>137</v>
      </c>
      <c r="C18" s="145">
        <v>805.7</v>
      </c>
      <c r="D18" s="146">
        <v>822.61</v>
      </c>
      <c r="E18" s="146">
        <v>869.6</v>
      </c>
      <c r="F18" s="146">
        <v>885.48</v>
      </c>
      <c r="G18" s="146">
        <v>930.49</v>
      </c>
    </row>
    <row r="19" spans="1:7" s="4" customFormat="1" ht="15" customHeight="1">
      <c r="A19" s="49" t="s">
        <v>79</v>
      </c>
      <c r="B19" s="51" t="s">
        <v>138</v>
      </c>
      <c r="C19" s="145">
        <v>718.36</v>
      </c>
      <c r="D19" s="146">
        <v>744.7</v>
      </c>
      <c r="E19" s="146">
        <v>766.99</v>
      </c>
      <c r="F19" s="146">
        <v>798.96</v>
      </c>
      <c r="G19" s="146">
        <v>832.3</v>
      </c>
    </row>
    <row r="20" spans="1:7" s="4" customFormat="1" ht="15" customHeight="1">
      <c r="A20" s="49" t="s">
        <v>79</v>
      </c>
      <c r="B20" s="51" t="s">
        <v>86</v>
      </c>
      <c r="C20" s="145">
        <v>873.75</v>
      </c>
      <c r="D20" s="146">
        <v>945.1</v>
      </c>
      <c r="E20" s="146">
        <v>959.08</v>
      </c>
      <c r="F20" s="146">
        <v>999</v>
      </c>
      <c r="G20" s="146">
        <v>1018.75</v>
      </c>
    </row>
    <row r="21" spans="1:7" s="4" customFormat="1" ht="15" customHeight="1">
      <c r="A21" s="49" t="s">
        <v>79</v>
      </c>
      <c r="B21" s="51" t="s">
        <v>196</v>
      </c>
      <c r="C21" s="145">
        <v>985.65</v>
      </c>
      <c r="D21" s="146">
        <v>974.84</v>
      </c>
      <c r="E21" s="146">
        <v>1002.11</v>
      </c>
      <c r="F21" s="146">
        <v>1117.18</v>
      </c>
      <c r="G21" s="146">
        <v>1142.4100000000001</v>
      </c>
    </row>
    <row r="22" spans="1:7" s="4" customFormat="1" ht="15" customHeight="1">
      <c r="A22" s="49" t="s">
        <v>79</v>
      </c>
      <c r="B22" s="51" t="s">
        <v>87</v>
      </c>
      <c r="C22" s="145">
        <v>1022.22</v>
      </c>
      <c r="D22" s="146">
        <v>1037.45</v>
      </c>
      <c r="E22" s="146">
        <v>1070.04</v>
      </c>
      <c r="F22" s="146">
        <v>1115.96</v>
      </c>
      <c r="G22" s="146">
        <v>1127.81</v>
      </c>
    </row>
    <row r="23" spans="1:7" s="4" customFormat="1" ht="15" customHeight="1">
      <c r="A23" s="49" t="s">
        <v>79</v>
      </c>
      <c r="B23" s="51" t="s">
        <v>88</v>
      </c>
      <c r="C23" s="145">
        <v>558.47</v>
      </c>
      <c r="D23" s="146">
        <v>589.41999999999996</v>
      </c>
      <c r="E23" s="146">
        <v>597.29</v>
      </c>
      <c r="F23" s="146">
        <v>619</v>
      </c>
      <c r="G23" s="146">
        <v>645.39</v>
      </c>
    </row>
    <row r="24" spans="1:7" s="4" customFormat="1" ht="15" customHeight="1">
      <c r="A24" s="229" t="s">
        <v>89</v>
      </c>
      <c r="B24" s="48" t="s">
        <v>197</v>
      </c>
      <c r="C24" s="144">
        <v>1704.98</v>
      </c>
      <c r="D24" s="143">
        <v>1668.72</v>
      </c>
      <c r="E24" s="143">
        <v>1716.85</v>
      </c>
      <c r="F24" s="143">
        <v>1810.81</v>
      </c>
      <c r="G24" s="143">
        <v>1823.78</v>
      </c>
    </row>
    <row r="25" spans="1:7" s="4" customFormat="1" ht="15" customHeight="1">
      <c r="A25" s="229" t="s">
        <v>90</v>
      </c>
      <c r="B25" s="48" t="s">
        <v>91</v>
      </c>
      <c r="C25" s="144">
        <v>661.67</v>
      </c>
      <c r="D25" s="143">
        <v>696.81</v>
      </c>
      <c r="E25" s="143">
        <v>724.89</v>
      </c>
      <c r="F25" s="143">
        <v>759.91</v>
      </c>
      <c r="G25" s="143">
        <v>791.65</v>
      </c>
    </row>
    <row r="26" spans="1:7" s="4" customFormat="1" ht="15" customHeight="1">
      <c r="A26" s="229" t="s">
        <v>92</v>
      </c>
      <c r="B26" s="48" t="s">
        <v>139</v>
      </c>
      <c r="C26" s="144">
        <v>760.1</v>
      </c>
      <c r="D26" s="143">
        <v>795.84</v>
      </c>
      <c r="E26" s="143">
        <v>822.88</v>
      </c>
      <c r="F26" s="143">
        <v>845.43</v>
      </c>
      <c r="G26" s="143">
        <v>880.13</v>
      </c>
    </row>
    <row r="27" spans="1:7" s="4" customFormat="1" ht="15" customHeight="1">
      <c r="A27" s="229" t="s">
        <v>93</v>
      </c>
      <c r="B27" s="48" t="s">
        <v>94</v>
      </c>
      <c r="C27" s="144">
        <v>534.26</v>
      </c>
      <c r="D27" s="143">
        <v>561.08000000000004</v>
      </c>
      <c r="E27" s="143">
        <v>587.61</v>
      </c>
      <c r="F27" s="143">
        <v>604.95000000000005</v>
      </c>
      <c r="G27" s="143">
        <v>625.71</v>
      </c>
    </row>
    <row r="28" spans="1:7" s="4" customFormat="1" ht="15" customHeight="1">
      <c r="A28" s="229" t="s">
        <v>95</v>
      </c>
      <c r="B28" s="48" t="s">
        <v>96</v>
      </c>
      <c r="C28" s="144">
        <v>1207.94</v>
      </c>
      <c r="D28" s="143">
        <v>1213.58</v>
      </c>
      <c r="E28" s="143">
        <v>1261.47</v>
      </c>
      <c r="F28" s="143">
        <v>1283.3399999999999</v>
      </c>
      <c r="G28" s="143">
        <v>1301.31</v>
      </c>
    </row>
    <row r="29" spans="1:7" s="4" customFormat="1" ht="15" customHeight="1">
      <c r="A29" s="229" t="s">
        <v>97</v>
      </c>
      <c r="B29" s="48" t="s">
        <v>287</v>
      </c>
      <c r="C29" s="144">
        <v>1707.51</v>
      </c>
      <c r="D29" s="143">
        <v>1833.3</v>
      </c>
      <c r="E29" s="143">
        <v>1876.42</v>
      </c>
      <c r="F29" s="143">
        <v>1925.95</v>
      </c>
      <c r="G29" s="143">
        <v>1990.05</v>
      </c>
    </row>
    <row r="30" spans="1:7" s="30" customFormat="1" ht="15" customHeight="1">
      <c r="A30" s="229" t="s">
        <v>98</v>
      </c>
      <c r="B30" s="48" t="s">
        <v>271</v>
      </c>
      <c r="C30" s="144">
        <v>1008.82</v>
      </c>
      <c r="D30" s="143">
        <v>998.57</v>
      </c>
      <c r="E30" s="143">
        <v>1017.35</v>
      </c>
      <c r="F30" s="143">
        <v>1042.52</v>
      </c>
      <c r="G30" s="143">
        <v>1076.6300000000001</v>
      </c>
    </row>
    <row r="31" spans="1:7" s="4" customFormat="1" ht="15" customHeight="1">
      <c r="A31" s="229" t="s">
        <v>99</v>
      </c>
      <c r="B31" s="48" t="s">
        <v>141</v>
      </c>
      <c r="C31" s="144">
        <v>1233.26</v>
      </c>
      <c r="D31" s="143">
        <v>1352.03</v>
      </c>
      <c r="E31" s="143">
        <v>1349.59</v>
      </c>
      <c r="F31" s="143">
        <v>1010.16</v>
      </c>
      <c r="G31" s="143">
        <v>1043.98</v>
      </c>
    </row>
    <row r="32" spans="1:7" s="4" customFormat="1" ht="15" customHeight="1">
      <c r="A32" s="229" t="s">
        <v>100</v>
      </c>
      <c r="B32" s="48" t="s">
        <v>101</v>
      </c>
      <c r="C32" s="144">
        <v>876.28</v>
      </c>
      <c r="D32" s="143">
        <v>963.29</v>
      </c>
      <c r="E32" s="143">
        <v>1019.7</v>
      </c>
      <c r="F32" s="143">
        <v>1043.23</v>
      </c>
      <c r="G32" s="143">
        <v>968.67</v>
      </c>
    </row>
    <row r="33" spans="1:8" s="4" customFormat="1" ht="15" customHeight="1">
      <c r="A33" s="229" t="s">
        <v>102</v>
      </c>
      <c r="B33" s="48" t="s">
        <v>198</v>
      </c>
      <c r="C33" s="144">
        <v>652.69000000000005</v>
      </c>
      <c r="D33" s="143">
        <v>677.38</v>
      </c>
      <c r="E33" s="143">
        <v>715.29</v>
      </c>
      <c r="F33" s="143">
        <v>782.88</v>
      </c>
      <c r="G33" s="143">
        <v>786.61</v>
      </c>
    </row>
    <row r="34" spans="1:8" s="4" customFormat="1" ht="15" customHeight="1">
      <c r="A34" s="229" t="s">
        <v>103</v>
      </c>
      <c r="B34" s="48" t="s">
        <v>199</v>
      </c>
      <c r="C34" s="144">
        <v>940.17</v>
      </c>
      <c r="D34" s="143">
        <v>934.4</v>
      </c>
      <c r="E34" s="143">
        <v>928.99</v>
      </c>
      <c r="F34" s="143">
        <v>975.66</v>
      </c>
      <c r="G34" s="143">
        <v>999.89</v>
      </c>
    </row>
    <row r="35" spans="1:8" s="4" customFormat="1" ht="15" customHeight="1">
      <c r="A35" s="52" t="s">
        <v>104</v>
      </c>
      <c r="B35" s="53" t="s">
        <v>281</v>
      </c>
      <c r="C35" s="148">
        <v>899.32</v>
      </c>
      <c r="D35" s="147">
        <v>1087.32</v>
      </c>
      <c r="E35" s="147">
        <v>844.62</v>
      </c>
      <c r="F35" s="147">
        <v>892.41</v>
      </c>
      <c r="G35" s="147">
        <v>1111.4100000000001</v>
      </c>
    </row>
    <row r="36" spans="1:8" s="4" customFormat="1" ht="15" customHeight="1">
      <c r="A36" s="29" t="s">
        <v>283</v>
      </c>
      <c r="B36" s="29"/>
      <c r="C36" s="43"/>
      <c r="D36" s="44"/>
      <c r="E36" s="141"/>
      <c r="F36" s="141"/>
      <c r="G36" s="141"/>
    </row>
    <row r="37" spans="1:8" s="4" customFormat="1" ht="18.75" customHeight="1">
      <c r="B37" s="437" t="s">
        <v>18</v>
      </c>
      <c r="C37" s="437"/>
      <c r="D37" s="437"/>
      <c r="E37" s="437"/>
      <c r="F37" s="437"/>
      <c r="G37" s="437"/>
    </row>
    <row r="38" spans="1:8" ht="15" customHeight="1">
      <c r="B38" s="437" t="s">
        <v>191</v>
      </c>
      <c r="C38" s="437"/>
      <c r="D38" s="437"/>
      <c r="E38" s="437"/>
      <c r="F38" s="437"/>
      <c r="G38" s="437"/>
      <c r="H38" s="149"/>
    </row>
  </sheetData>
  <mergeCells count="4">
    <mergeCell ref="A1:G1"/>
    <mergeCell ref="A5:B5"/>
    <mergeCell ref="B38:G38"/>
    <mergeCell ref="B37:G37"/>
  </mergeCells>
  <phoneticPr fontId="15" type="noConversion"/>
  <conditionalFormatting sqref="A1:XFD1048576">
    <cfRule type="cellIs" dxfId="15" priority="1" operator="equal">
      <formula>0</formula>
    </cfRule>
  </conditionalFormatting>
  <printOptions horizontalCentered="1"/>
  <pageMargins left="0.11811023622047245" right="0.11811023622047245" top="2.0078740157480315" bottom="0.51181102362204722" header="0.19685039370078741" footer="0"/>
  <pageSetup paperSize="9" scale="95" orientation="portrait" r:id="rId1"/>
  <headerFooter alignWithMargins="0"/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olha29" enableFormatConditionsCalculation="0">
    <tabColor rgb="FF9A0000"/>
  </sheetPr>
  <dimension ref="A1:M52"/>
  <sheetViews>
    <sheetView workbookViewId="0">
      <selection sqref="A1:H1"/>
    </sheetView>
  </sheetViews>
  <sheetFormatPr defaultRowHeight="11.25"/>
  <cols>
    <col min="1" max="1" width="2.42578125" style="206" customWidth="1"/>
    <col min="2" max="2" width="56.5703125" style="206" customWidth="1"/>
    <col min="3" max="8" width="6.140625" style="206" bestFit="1" customWidth="1"/>
    <col min="9" max="16384" width="9.140625" style="206"/>
  </cols>
  <sheetData>
    <row r="1" spans="1:13" s="205" customFormat="1" ht="28.5" customHeight="1">
      <c r="A1" s="440" t="s">
        <v>258</v>
      </c>
      <c r="B1" s="440"/>
      <c r="C1" s="440"/>
      <c r="D1" s="440"/>
      <c r="E1" s="440"/>
      <c r="F1" s="440"/>
      <c r="G1" s="440"/>
      <c r="H1" s="440"/>
    </row>
    <row r="2" spans="1:13" ht="15" customHeight="1">
      <c r="A2" s="158"/>
      <c r="B2" s="158"/>
      <c r="C2" s="158"/>
      <c r="D2" s="158"/>
      <c r="E2" s="158"/>
      <c r="F2" s="158"/>
      <c r="G2" s="158"/>
      <c r="H2" s="158"/>
    </row>
    <row r="3" spans="1:13" s="186" customFormat="1" ht="15" customHeight="1">
      <c r="A3" s="42" t="s">
        <v>70</v>
      </c>
      <c r="B3" s="29"/>
      <c r="C3" s="141"/>
      <c r="D3" s="43"/>
      <c r="E3" s="43"/>
      <c r="F3" s="43"/>
      <c r="G3" s="43"/>
      <c r="H3" s="43" t="s">
        <v>133</v>
      </c>
    </row>
    <row r="4" spans="1:13" s="186" customFormat="1" ht="28.5" customHeight="1" thickBot="1">
      <c r="A4" s="164" t="s">
        <v>13</v>
      </c>
      <c r="B4" s="46"/>
      <c r="C4" s="46">
        <v>2007</v>
      </c>
      <c r="D4" s="7">
        <v>2008</v>
      </c>
      <c r="E4" s="7">
        <v>2009</v>
      </c>
      <c r="F4" s="246">
        <v>2010</v>
      </c>
      <c r="G4" s="7">
        <v>2011</v>
      </c>
      <c r="H4" s="7">
        <v>2012</v>
      </c>
    </row>
    <row r="5" spans="1:13" s="186" customFormat="1" ht="16.5" customHeight="1" thickTop="1">
      <c r="A5" s="423" t="s">
        <v>71</v>
      </c>
      <c r="B5" s="423"/>
      <c r="C5" s="170">
        <v>965.24629620701603</v>
      </c>
      <c r="D5" s="170">
        <v>1010.3760072203901</v>
      </c>
      <c r="E5" s="170">
        <v>1036.4416794790202</v>
      </c>
      <c r="F5" s="284">
        <v>1076.2614484440001</v>
      </c>
      <c r="G5" s="170">
        <f>+[18]q31!D7</f>
        <v>1084.5540077386001</v>
      </c>
      <c r="H5" s="170">
        <f>+[18]q31!E7</f>
        <v>1095.58619281857</v>
      </c>
      <c r="M5" s="193"/>
    </row>
    <row r="6" spans="1:13" s="186" customFormat="1" ht="16.5" customHeight="1">
      <c r="A6" s="229" t="s">
        <v>146</v>
      </c>
      <c r="B6" s="48" t="s">
        <v>193</v>
      </c>
      <c r="C6" s="143">
        <v>696.40626807564001</v>
      </c>
      <c r="D6" s="143">
        <v>716.24263490060002</v>
      </c>
      <c r="E6" s="143">
        <v>737.81684485084713</v>
      </c>
      <c r="F6" s="266">
        <v>782.26720493670496</v>
      </c>
      <c r="G6" s="143">
        <f>+[18]q31!D8</f>
        <v>810.42953009164705</v>
      </c>
      <c r="H6" s="143">
        <f>+[18]q31!E8</f>
        <v>812.90857049472606</v>
      </c>
    </row>
    <row r="7" spans="1:13" s="186" customFormat="1" ht="12.75" customHeight="1">
      <c r="A7" s="229" t="s">
        <v>147</v>
      </c>
      <c r="B7" s="48" t="s">
        <v>200</v>
      </c>
      <c r="C7" s="143">
        <v>985.91530680470203</v>
      </c>
      <c r="D7" s="143">
        <v>1033.8119270662703</v>
      </c>
      <c r="E7" s="143">
        <v>1067.4121789338599</v>
      </c>
      <c r="F7" s="266">
        <v>1114.2388132635301</v>
      </c>
      <c r="G7" s="143">
        <f>+[18]q31!D9</f>
        <v>1143.80811125485</v>
      </c>
      <c r="H7" s="143">
        <f>+[18]q31!E9</f>
        <v>1189.99472764645</v>
      </c>
    </row>
    <row r="8" spans="1:13" s="186" customFormat="1" ht="12.75" customHeight="1">
      <c r="A8" s="229" t="s">
        <v>148</v>
      </c>
      <c r="B8" s="48" t="s">
        <v>194</v>
      </c>
      <c r="C8" s="143">
        <v>867.314721338411</v>
      </c>
      <c r="D8" s="143">
        <v>910.72085165140606</v>
      </c>
      <c r="E8" s="143">
        <v>931.20634952776811</v>
      </c>
      <c r="F8" s="266">
        <v>972.99399178856402</v>
      </c>
      <c r="G8" s="143">
        <f>+[18]q31!D10</f>
        <v>981.47379604694299</v>
      </c>
      <c r="H8" s="143">
        <f>+[18]q31!E10</f>
        <v>988.75687182708407</v>
      </c>
    </row>
    <row r="9" spans="1:13" s="186" customFormat="1" ht="16.5" customHeight="1">
      <c r="A9" s="163"/>
      <c r="B9" s="161" t="s">
        <v>161</v>
      </c>
      <c r="C9" s="146">
        <v>796.71662628266608</v>
      </c>
      <c r="D9" s="146">
        <v>840.70520964514105</v>
      </c>
      <c r="E9" s="146">
        <v>846.60026016179006</v>
      </c>
      <c r="F9" s="267">
        <v>879.85363796047807</v>
      </c>
      <c r="G9" s="146">
        <f>+[18]q31!D11</f>
        <v>892.82445216990106</v>
      </c>
      <c r="H9" s="146">
        <f>+[18]q31!E11</f>
        <v>901.52343922556611</v>
      </c>
    </row>
    <row r="10" spans="1:13" s="186" customFormat="1" ht="12.75" customHeight="1">
      <c r="A10" s="163"/>
      <c r="B10" s="161" t="s">
        <v>162</v>
      </c>
      <c r="C10" s="146">
        <v>1157.8309294904802</v>
      </c>
      <c r="D10" s="146">
        <v>1226.9182718629199</v>
      </c>
      <c r="E10" s="146">
        <v>1251.3046083155903</v>
      </c>
      <c r="F10" s="267">
        <v>1248.9003330575099</v>
      </c>
      <c r="G10" s="146">
        <f>+[18]q31!D12</f>
        <v>1283.5274861000801</v>
      </c>
      <c r="H10" s="146">
        <f>+[18]q31!E12</f>
        <v>1289.0611147407101</v>
      </c>
    </row>
    <row r="11" spans="1:13" s="186" customFormat="1" ht="12.75" customHeight="1">
      <c r="A11" s="163"/>
      <c r="B11" s="161" t="s">
        <v>163</v>
      </c>
      <c r="C11" s="146">
        <v>2300.3254815864002</v>
      </c>
      <c r="D11" s="146">
        <v>1772.1865034965001</v>
      </c>
      <c r="E11" s="146">
        <v>1768.9842757009301</v>
      </c>
      <c r="F11" s="267">
        <v>1767.27915983607</v>
      </c>
      <c r="G11" s="146">
        <f>+[18]q31!D13</f>
        <v>2420.9097066014701</v>
      </c>
      <c r="H11" s="146">
        <f>+[18]q31!E13</f>
        <v>1964.1809068627501</v>
      </c>
    </row>
    <row r="12" spans="1:13" s="186" customFormat="1" ht="12.75" customHeight="1">
      <c r="A12" s="163"/>
      <c r="B12" s="161" t="s">
        <v>0</v>
      </c>
      <c r="C12" s="146">
        <v>707.64723588249899</v>
      </c>
      <c r="D12" s="146">
        <v>739.70799116149499</v>
      </c>
      <c r="E12" s="146">
        <v>753.00515856004415</v>
      </c>
      <c r="F12" s="267">
        <v>781.12683814845798</v>
      </c>
      <c r="G12" s="146">
        <f>+[18]q31!D14</f>
        <v>780.60950660450703</v>
      </c>
      <c r="H12" s="146">
        <f>+[18]q31!E14</f>
        <v>799.23532655979102</v>
      </c>
    </row>
    <row r="13" spans="1:13" s="186" customFormat="1" ht="12.75" customHeight="1">
      <c r="A13" s="163"/>
      <c r="B13" s="161" t="s">
        <v>164</v>
      </c>
      <c r="C13" s="146">
        <v>565.32902461219703</v>
      </c>
      <c r="D13" s="146">
        <v>590.14750918131404</v>
      </c>
      <c r="E13" s="146">
        <v>609.21914110324303</v>
      </c>
      <c r="F13" s="267">
        <v>637.76317044226801</v>
      </c>
      <c r="G13" s="146">
        <f>+[18]q31!D15</f>
        <v>651.05774205789908</v>
      </c>
      <c r="H13" s="146">
        <f>+[18]q31!E15</f>
        <v>658.9703690627241</v>
      </c>
    </row>
    <row r="14" spans="1:13" s="186" customFormat="1" ht="12.75" customHeight="1">
      <c r="A14" s="163"/>
      <c r="B14" s="161" t="s">
        <v>165</v>
      </c>
      <c r="C14" s="146">
        <v>597.77981952959897</v>
      </c>
      <c r="D14" s="146">
        <v>631.31267327451599</v>
      </c>
      <c r="E14" s="146">
        <v>636.45280155642001</v>
      </c>
      <c r="F14" s="267">
        <v>675.51451160998795</v>
      </c>
      <c r="G14" s="146">
        <f>+[18]q31!D16</f>
        <v>684.29076231884108</v>
      </c>
      <c r="H14" s="146">
        <f>+[18]q31!E16</f>
        <v>694.04093712135705</v>
      </c>
    </row>
    <row r="15" spans="1:13" s="186" customFormat="1" ht="12.75" customHeight="1">
      <c r="A15" s="163"/>
      <c r="B15" s="161" t="s">
        <v>1</v>
      </c>
      <c r="C15" s="146">
        <v>804.28692180037206</v>
      </c>
      <c r="D15" s="146">
        <v>839.82510504477</v>
      </c>
      <c r="E15" s="146">
        <v>864.20521331894906</v>
      </c>
      <c r="F15" s="267">
        <v>898.851087308822</v>
      </c>
      <c r="G15" s="146">
        <f>+[18]q31!D17</f>
        <v>925.24337671617411</v>
      </c>
      <c r="H15" s="146">
        <f>+[18]q31!E17</f>
        <v>934.00460232836508</v>
      </c>
    </row>
    <row r="16" spans="1:13" s="186" customFormat="1" ht="12.75" customHeight="1">
      <c r="A16" s="163"/>
      <c r="B16" s="161" t="s">
        <v>2</v>
      </c>
      <c r="C16" s="146">
        <v>1300.7974552385401</v>
      </c>
      <c r="D16" s="146">
        <v>1374.23316703057</v>
      </c>
      <c r="E16" s="146">
        <v>1374.0682539160903</v>
      </c>
      <c r="F16" s="267">
        <v>1427.50605200174</v>
      </c>
      <c r="G16" s="146">
        <f>+[18]q31!D18</f>
        <v>1434.0978999788099</v>
      </c>
      <c r="H16" s="146">
        <f>+[18]q31!E18</f>
        <v>1419.7715681178302</v>
      </c>
    </row>
    <row r="17" spans="1:8" s="186" customFormat="1" ht="12.75" customHeight="1">
      <c r="A17" s="163"/>
      <c r="B17" s="161" t="s">
        <v>166</v>
      </c>
      <c r="C17" s="146">
        <v>948.39766934921704</v>
      </c>
      <c r="D17" s="146">
        <v>969.20861277990207</v>
      </c>
      <c r="E17" s="146">
        <v>981.06287531430303</v>
      </c>
      <c r="F17" s="267">
        <v>1031.2939284035701</v>
      </c>
      <c r="G17" s="146">
        <f>+[18]q31!D19</f>
        <v>1033.4508212067101</v>
      </c>
      <c r="H17" s="146">
        <f>+[18]q31!E19</f>
        <v>1029.3714682577602</v>
      </c>
    </row>
    <row r="18" spans="1:8" s="186" customFormat="1" ht="12.75" customHeight="1">
      <c r="A18" s="163"/>
      <c r="B18" s="20" t="s">
        <v>3</v>
      </c>
      <c r="C18" s="146">
        <v>2895.6855631940803</v>
      </c>
      <c r="D18" s="146">
        <v>3195.4808426966301</v>
      </c>
      <c r="E18" s="146">
        <v>3196.7916032888002</v>
      </c>
      <c r="F18" s="267">
        <v>3430.0505228758202</v>
      </c>
      <c r="G18" s="146">
        <f>+[18]q31!D20</f>
        <v>3322.3395466388702</v>
      </c>
      <c r="H18" s="146">
        <f>+[18]q31!E20</f>
        <v>3331.6201123595501</v>
      </c>
    </row>
    <row r="19" spans="1:8" s="186" customFormat="1" ht="12.75" customHeight="1">
      <c r="A19" s="163"/>
      <c r="B19" s="20" t="s">
        <v>4</v>
      </c>
      <c r="C19" s="146">
        <v>1438.8098633475499</v>
      </c>
      <c r="D19" s="146">
        <v>1505.1742508802802</v>
      </c>
      <c r="E19" s="146">
        <v>1502.8392827364003</v>
      </c>
      <c r="F19" s="267">
        <v>1570.08264457316</v>
      </c>
      <c r="G19" s="146">
        <f>+[18]q31!D21</f>
        <v>1564.2778465679701</v>
      </c>
      <c r="H19" s="146">
        <f>+[18]q31!E21</f>
        <v>1565.6234916983401</v>
      </c>
    </row>
    <row r="20" spans="1:8" s="186" customFormat="1" ht="12.75" customHeight="1">
      <c r="A20" s="163"/>
      <c r="B20" s="20" t="s">
        <v>5</v>
      </c>
      <c r="C20" s="146">
        <v>1644.4363538364</v>
      </c>
      <c r="D20" s="146">
        <v>1789.5266605772701</v>
      </c>
      <c r="E20" s="146">
        <v>1770.9196345177702</v>
      </c>
      <c r="F20" s="267">
        <v>1761.08932226364</v>
      </c>
      <c r="G20" s="146">
        <f>+[18]q31!D22</f>
        <v>1727.54087084871</v>
      </c>
      <c r="H20" s="146">
        <f>+[18]q31!E22</f>
        <v>1743.6771262427303</v>
      </c>
    </row>
    <row r="21" spans="1:8" s="186" customFormat="1" ht="12.75" customHeight="1">
      <c r="A21" s="163"/>
      <c r="B21" s="20" t="s">
        <v>167</v>
      </c>
      <c r="C21" s="146">
        <v>1002.1387252020601</v>
      </c>
      <c r="D21" s="146">
        <v>1044.7859952194699</v>
      </c>
      <c r="E21" s="146">
        <v>1089.6022542625001</v>
      </c>
      <c r="F21" s="267">
        <v>1119.2447393570799</v>
      </c>
      <c r="G21" s="146">
        <f>+[18]q31!D23</f>
        <v>1135.6290645264203</v>
      </c>
      <c r="H21" s="146">
        <f>+[18]q31!E23</f>
        <v>1144.1888506302</v>
      </c>
    </row>
    <row r="22" spans="1:8" s="186" customFormat="1" ht="12.75" customHeight="1">
      <c r="A22" s="163"/>
      <c r="B22" s="20" t="s">
        <v>6</v>
      </c>
      <c r="C22" s="146">
        <v>964.15108598351003</v>
      </c>
      <c r="D22" s="146">
        <v>1005.5736052977201</v>
      </c>
      <c r="E22" s="146">
        <v>1024.82308383794</v>
      </c>
      <c r="F22" s="267">
        <v>1059.1642738724802</v>
      </c>
      <c r="G22" s="146">
        <f>+[18]q31!D24</f>
        <v>1063.03441562539</v>
      </c>
      <c r="H22" s="146">
        <f>+[18]q31!E24</f>
        <v>1077.5266110953503</v>
      </c>
    </row>
    <row r="23" spans="1:8" s="186" customFormat="1" ht="12.75" customHeight="1">
      <c r="A23" s="163"/>
      <c r="B23" s="20" t="s">
        <v>168</v>
      </c>
      <c r="C23" s="146">
        <v>1077.2135939293501</v>
      </c>
      <c r="D23" s="146">
        <v>1108.173109913</v>
      </c>
      <c r="E23" s="146">
        <v>1162.2569764416801</v>
      </c>
      <c r="F23" s="267">
        <v>1233.3218132432801</v>
      </c>
      <c r="G23" s="146">
        <f>+[18]q31!D25</f>
        <v>1197.3709901273401</v>
      </c>
      <c r="H23" s="146">
        <f>+[18]q31!E25</f>
        <v>1218.9758586484802</v>
      </c>
    </row>
    <row r="24" spans="1:8" s="186" customFormat="1" ht="12.75" customHeight="1">
      <c r="A24" s="163"/>
      <c r="B24" s="20" t="s">
        <v>182</v>
      </c>
      <c r="C24" s="146">
        <v>874.50616243036211</v>
      </c>
      <c r="D24" s="146">
        <v>907.90512069565204</v>
      </c>
      <c r="E24" s="146">
        <v>925.61279574271202</v>
      </c>
      <c r="F24" s="267">
        <v>957.70486722043415</v>
      </c>
      <c r="G24" s="146">
        <f>+[18]q31!D26</f>
        <v>975.2048665847941</v>
      </c>
      <c r="H24" s="146">
        <f>+[18]q31!E26</f>
        <v>995.57262740770511</v>
      </c>
    </row>
    <row r="25" spans="1:8" s="186" customFormat="1" ht="12.75" customHeight="1">
      <c r="A25" s="163"/>
      <c r="B25" s="20" t="s">
        <v>201</v>
      </c>
      <c r="C25" s="146">
        <v>1288.6222809741</v>
      </c>
      <c r="D25" s="146">
        <v>1211.79448461631</v>
      </c>
      <c r="E25" s="146">
        <v>1346.8351443532399</v>
      </c>
      <c r="F25" s="267">
        <v>1330.7613438284302</v>
      </c>
      <c r="G25" s="146">
        <f>+[18]q31!D27</f>
        <v>1320.6633448564801</v>
      </c>
      <c r="H25" s="146">
        <f>+[18]q31!E27</f>
        <v>1393.8362857468401</v>
      </c>
    </row>
    <row r="26" spans="1:8" s="186" customFormat="1" ht="12.75" customHeight="1">
      <c r="A26" s="163"/>
      <c r="B26" s="20" t="s">
        <v>202</v>
      </c>
      <c r="C26" s="146">
        <v>1059.5075063975</v>
      </c>
      <c r="D26" s="146">
        <v>1189.24544051002</v>
      </c>
      <c r="E26" s="146">
        <v>1214.95455834995</v>
      </c>
      <c r="F26" s="267">
        <v>1152.9294631595101</v>
      </c>
      <c r="G26" s="146">
        <f>+[18]q31!D28</f>
        <v>1156.8955115262902</v>
      </c>
      <c r="H26" s="146">
        <f>+[18]q31!E28</f>
        <v>1164.0178408095001</v>
      </c>
    </row>
    <row r="27" spans="1:8" s="186" customFormat="1" ht="12.75" customHeight="1">
      <c r="A27" s="163"/>
      <c r="B27" s="20" t="s">
        <v>169</v>
      </c>
      <c r="C27" s="146">
        <v>994.20820395064504</v>
      </c>
      <c r="D27" s="146">
        <v>1012.3742879010902</v>
      </c>
      <c r="E27" s="146">
        <v>1040.7142569335401</v>
      </c>
      <c r="F27" s="267">
        <v>1077.3643712185301</v>
      </c>
      <c r="G27" s="146">
        <f>+[18]q31!D29</f>
        <v>1099.8668541811501</v>
      </c>
      <c r="H27" s="146">
        <f>+[18]q31!E29</f>
        <v>1102.4016259736902</v>
      </c>
    </row>
    <row r="28" spans="1:8" s="186" customFormat="1" ht="12.75" customHeight="1">
      <c r="A28" s="163"/>
      <c r="B28" s="20" t="s">
        <v>7</v>
      </c>
      <c r="C28" s="146">
        <v>1096.8627172708902</v>
      </c>
      <c r="D28" s="146">
        <v>1097.92464544258</v>
      </c>
      <c r="E28" s="146">
        <v>1130.99902985075</v>
      </c>
      <c r="F28" s="267">
        <v>1233.4274636437501</v>
      </c>
      <c r="G28" s="146">
        <f>+[18]q31!D30</f>
        <v>1201.25879361957</v>
      </c>
      <c r="H28" s="146">
        <f>+[18]q31!E30</f>
        <v>1200.4845260423499</v>
      </c>
    </row>
    <row r="29" spans="1:8" s="186" customFormat="1" ht="12.75" customHeight="1">
      <c r="A29" s="163"/>
      <c r="B29" s="20" t="s">
        <v>170</v>
      </c>
      <c r="C29" s="146">
        <v>1126.1687217351198</v>
      </c>
      <c r="D29" s="146">
        <v>1054.3407458292399</v>
      </c>
      <c r="E29" s="146">
        <v>1051.8277163781599</v>
      </c>
      <c r="F29" s="267">
        <v>1105.08997020009</v>
      </c>
      <c r="G29" s="146">
        <f>+[18]q31!D31</f>
        <v>1068.6142211460899</v>
      </c>
      <c r="H29" s="146">
        <f>+[18]q31!E31</f>
        <v>1035.6252516703801</v>
      </c>
    </row>
    <row r="30" spans="1:8" s="204" customFormat="1" ht="12.75" customHeight="1">
      <c r="A30" s="163"/>
      <c r="B30" s="20" t="s">
        <v>8</v>
      </c>
      <c r="C30" s="146">
        <v>635.09398750252012</v>
      </c>
      <c r="D30" s="146">
        <v>671.49745633187808</v>
      </c>
      <c r="E30" s="146">
        <v>685.45222343522607</v>
      </c>
      <c r="F30" s="267">
        <v>727.07050310416207</v>
      </c>
      <c r="G30" s="146">
        <f>+[18]q31!D32</f>
        <v>731.67193776163811</v>
      </c>
      <c r="H30" s="146">
        <f>+[18]q31!E32</f>
        <v>737.63777405719895</v>
      </c>
    </row>
    <row r="31" spans="1:8" s="186" customFormat="1" ht="12.75" customHeight="1">
      <c r="A31" s="163"/>
      <c r="B31" s="20" t="s">
        <v>171</v>
      </c>
      <c r="C31" s="146">
        <v>810.76121546961303</v>
      </c>
      <c r="D31" s="146">
        <v>836.48821687840302</v>
      </c>
      <c r="E31" s="146">
        <v>844.84257980697805</v>
      </c>
      <c r="F31" s="267">
        <v>883.12428758169904</v>
      </c>
      <c r="G31" s="146">
        <f>+[18]q31!D33</f>
        <v>905.79888608203999</v>
      </c>
      <c r="H31" s="146">
        <f>+[18]q31!E33</f>
        <v>925.61775912132305</v>
      </c>
    </row>
    <row r="32" spans="1:8" s="186" customFormat="1" ht="12.75" customHeight="1">
      <c r="A32" s="163"/>
      <c r="B32" s="20" t="s">
        <v>9</v>
      </c>
      <c r="C32" s="146">
        <v>1048.0316290303101</v>
      </c>
      <c r="D32" s="146">
        <v>1183.99236450584</v>
      </c>
      <c r="E32" s="146">
        <v>1220.7177597046202</v>
      </c>
      <c r="F32" s="267">
        <v>1322.0907537733299</v>
      </c>
      <c r="G32" s="146">
        <f>+[18]q31!D34</f>
        <v>1341.6961022672501</v>
      </c>
      <c r="H32" s="146">
        <f>+[18]q31!E34</f>
        <v>1236.0085481755802</v>
      </c>
    </row>
    <row r="33" spans="1:8" s="186" customFormat="1" ht="16.5" customHeight="1">
      <c r="A33" s="229" t="s">
        <v>149</v>
      </c>
      <c r="B33" s="48" t="s">
        <v>203</v>
      </c>
      <c r="C33" s="143">
        <v>2155.4510051546399</v>
      </c>
      <c r="D33" s="143">
        <v>2234.1192076847601</v>
      </c>
      <c r="E33" s="143">
        <v>2624.1561689334299</v>
      </c>
      <c r="F33" s="266">
        <v>2788.4764401874299</v>
      </c>
      <c r="G33" s="143">
        <f>+[18]q31!D35</f>
        <v>2720.2495808470403</v>
      </c>
      <c r="H33" s="143">
        <f>+[18]q31!E35</f>
        <v>2770.7704915514601</v>
      </c>
    </row>
    <row r="34" spans="1:8" s="186" customFormat="1" ht="12.75" customHeight="1">
      <c r="A34" s="229" t="s">
        <v>150</v>
      </c>
      <c r="B34" s="48" t="s">
        <v>10</v>
      </c>
      <c r="C34" s="143">
        <v>1061.15930385557</v>
      </c>
      <c r="D34" s="143">
        <v>1087.82217647471</v>
      </c>
      <c r="E34" s="143">
        <v>1103.3259515013099</v>
      </c>
      <c r="F34" s="266">
        <v>1126.41551078058</v>
      </c>
      <c r="G34" s="143">
        <f>+[18]q31!D36</f>
        <v>1102.1147866335502</v>
      </c>
      <c r="H34" s="143">
        <f>+[18]q31!E36</f>
        <v>1089.87289500568</v>
      </c>
    </row>
    <row r="35" spans="1:8" s="186" customFormat="1" ht="12.75" customHeight="1">
      <c r="A35" s="229" t="s">
        <v>151</v>
      </c>
      <c r="B35" s="48" t="s">
        <v>152</v>
      </c>
      <c r="C35" s="143">
        <v>824.98097006412206</v>
      </c>
      <c r="D35" s="143">
        <v>866.53819679981905</v>
      </c>
      <c r="E35" s="143">
        <v>897.54754179256201</v>
      </c>
      <c r="F35" s="266">
        <v>944.65308672804201</v>
      </c>
      <c r="G35" s="143">
        <f>+[18]q31!D37</f>
        <v>955.30906381874411</v>
      </c>
      <c r="H35" s="143">
        <f>+[18]q31!E37</f>
        <v>967.12898726268406</v>
      </c>
    </row>
    <row r="36" spans="1:8" s="186" customFormat="1" ht="12.75" customHeight="1">
      <c r="A36" s="229" t="s">
        <v>153</v>
      </c>
      <c r="B36" s="48" t="s">
        <v>11</v>
      </c>
      <c r="C36" s="143">
        <v>913.81542277527615</v>
      </c>
      <c r="D36" s="143">
        <v>944.97682084288806</v>
      </c>
      <c r="E36" s="143">
        <v>967.07874636168208</v>
      </c>
      <c r="F36" s="266">
        <v>994.69517269105404</v>
      </c>
      <c r="G36" s="143">
        <f>+[18]q31!D38</f>
        <v>1007.2453923889001</v>
      </c>
      <c r="H36" s="143">
        <f>+[18]q31!E38</f>
        <v>1015.3315462450399</v>
      </c>
    </row>
    <row r="37" spans="1:8" s="186" customFormat="1" ht="12.75" customHeight="1">
      <c r="A37" s="229" t="s">
        <v>116</v>
      </c>
      <c r="B37" s="48" t="s">
        <v>172</v>
      </c>
      <c r="C37" s="143">
        <v>1242.9336352248602</v>
      </c>
      <c r="D37" s="143">
        <v>1281.4917336393</v>
      </c>
      <c r="E37" s="143">
        <v>1293.0854494382002</v>
      </c>
      <c r="F37" s="266">
        <v>1320.7040678250598</v>
      </c>
      <c r="G37" s="143">
        <f>+[18]q31!D39</f>
        <v>1332.5223334749501</v>
      </c>
      <c r="H37" s="143">
        <f>+[18]q31!E39</f>
        <v>1345.0375864594002</v>
      </c>
    </row>
    <row r="38" spans="1:8" s="186" customFormat="1" ht="12.75" customHeight="1">
      <c r="A38" s="229" t="s">
        <v>26</v>
      </c>
      <c r="B38" s="48" t="s">
        <v>173</v>
      </c>
      <c r="C38" s="143">
        <v>650.947355220943</v>
      </c>
      <c r="D38" s="143">
        <v>676.43831596359507</v>
      </c>
      <c r="E38" s="143">
        <v>688.65030458112506</v>
      </c>
      <c r="F38" s="266">
        <v>710.79354207736299</v>
      </c>
      <c r="G38" s="143">
        <f>+[18]q31!D40</f>
        <v>721.90781594996804</v>
      </c>
      <c r="H38" s="143">
        <f>+[18]q31!E40</f>
        <v>728.49473895673304</v>
      </c>
    </row>
    <row r="39" spans="1:8" s="186" customFormat="1" ht="12.75" customHeight="1">
      <c r="A39" s="229" t="s">
        <v>154</v>
      </c>
      <c r="B39" s="48" t="s">
        <v>204</v>
      </c>
      <c r="C39" s="143">
        <v>1863.2622215657302</v>
      </c>
      <c r="D39" s="143">
        <v>1890.5928891979302</v>
      </c>
      <c r="E39" s="143">
        <v>1898.92480960803</v>
      </c>
      <c r="F39" s="266">
        <v>1885.86589131665</v>
      </c>
      <c r="G39" s="143">
        <f>+[18]q31!D41</f>
        <v>1859.6465746792101</v>
      </c>
      <c r="H39" s="143">
        <f>+[18]q31!E41</f>
        <v>1825.52362045876</v>
      </c>
    </row>
    <row r="40" spans="1:8" s="88" customFormat="1" ht="12.75" customHeight="1">
      <c r="A40" s="229" t="s">
        <v>155</v>
      </c>
      <c r="B40" s="48" t="s">
        <v>205</v>
      </c>
      <c r="C40" s="143">
        <v>2082.15227009623</v>
      </c>
      <c r="D40" s="143">
        <v>2235.1029361590004</v>
      </c>
      <c r="E40" s="143">
        <v>2255.4708124098102</v>
      </c>
      <c r="F40" s="266">
        <v>2254.0483166827198</v>
      </c>
      <c r="G40" s="143">
        <f>+[18]q31!D42</f>
        <v>2261.7812533877</v>
      </c>
      <c r="H40" s="143">
        <f>+[18]q31!E42</f>
        <v>2291.7364249070201</v>
      </c>
    </row>
    <row r="41" spans="1:8" s="88" customFormat="1" ht="12.75" customHeight="1">
      <c r="A41" s="229" t="s">
        <v>156</v>
      </c>
      <c r="B41" s="48" t="s">
        <v>206</v>
      </c>
      <c r="C41" s="143">
        <v>997.54526218632805</v>
      </c>
      <c r="D41" s="143">
        <v>1033.1648281923301</v>
      </c>
      <c r="E41" s="143">
        <v>1054.2984327559102</v>
      </c>
      <c r="F41" s="266">
        <v>1094.8680545442503</v>
      </c>
      <c r="G41" s="143">
        <f>+[18]q31!D43</f>
        <v>1118.91540821239</v>
      </c>
      <c r="H41" s="143">
        <f>+[18]q31!E43</f>
        <v>1107.4774400888698</v>
      </c>
    </row>
    <row r="42" spans="1:8" s="88" customFormat="1" ht="12.75" customHeight="1">
      <c r="A42" s="229" t="s">
        <v>117</v>
      </c>
      <c r="B42" s="48" t="s">
        <v>207</v>
      </c>
      <c r="C42" s="143">
        <v>1254.30035176147</v>
      </c>
      <c r="D42" s="143">
        <v>1300.09873415524</v>
      </c>
      <c r="E42" s="143">
        <v>1319.5576932222102</v>
      </c>
      <c r="F42" s="266">
        <v>1373.80632533174</v>
      </c>
      <c r="G42" s="143">
        <f>+[18]q31!D44</f>
        <v>1382.8226677779999</v>
      </c>
      <c r="H42" s="143">
        <f>+[18]q31!E44</f>
        <v>1366.9932704897201</v>
      </c>
    </row>
    <row r="43" spans="1:8" s="88" customFormat="1" ht="12.75" customHeight="1">
      <c r="A43" s="229" t="s">
        <v>158</v>
      </c>
      <c r="B43" s="48" t="s">
        <v>208</v>
      </c>
      <c r="C43" s="143">
        <v>827.28629295651706</v>
      </c>
      <c r="D43" s="143">
        <v>858.44137157548005</v>
      </c>
      <c r="E43" s="143">
        <v>858.35433915192004</v>
      </c>
      <c r="F43" s="266">
        <v>912.41654713636001</v>
      </c>
      <c r="G43" s="143">
        <f>+[18]q31!D45</f>
        <v>903.71967850138503</v>
      </c>
      <c r="H43" s="143">
        <f>+[18]q31!E45</f>
        <v>923.59082589062609</v>
      </c>
    </row>
    <row r="44" spans="1:8" s="88" customFormat="1" ht="12.75" customHeight="1">
      <c r="A44" s="229" t="s">
        <v>159</v>
      </c>
      <c r="B44" s="48" t="s">
        <v>174</v>
      </c>
      <c r="C44" s="143">
        <v>1010.5458994272101</v>
      </c>
      <c r="D44" s="143">
        <v>1049.0819670456901</v>
      </c>
      <c r="E44" s="143">
        <v>990.68964952732301</v>
      </c>
      <c r="F44" s="266">
        <v>1093.78802797051</v>
      </c>
      <c r="G44" s="143">
        <f>+[18]q31!D46</f>
        <v>1058.9088612579001</v>
      </c>
      <c r="H44" s="143">
        <f>+[18]q31!E46</f>
        <v>1059.88956753302</v>
      </c>
    </row>
    <row r="45" spans="1:8" s="88" customFormat="1" ht="12.75" customHeight="1">
      <c r="A45" s="229" t="s">
        <v>175</v>
      </c>
      <c r="B45" s="48" t="s">
        <v>157</v>
      </c>
      <c r="C45" s="143">
        <v>997.7514903078021</v>
      </c>
      <c r="D45" s="143">
        <v>1065.2263745112502</v>
      </c>
      <c r="E45" s="143">
        <v>1151.1814282529401</v>
      </c>
      <c r="F45" s="266">
        <v>1229.5115722775899</v>
      </c>
      <c r="G45" s="143">
        <f>+[18]q31!D47</f>
        <v>1205.0494565619201</v>
      </c>
      <c r="H45" s="143">
        <f>+[18]q31!E47</f>
        <v>1223.50627841954</v>
      </c>
    </row>
    <row r="46" spans="1:8" s="88" customFormat="1" ht="12.75" customHeight="1">
      <c r="A46" s="229" t="s">
        <v>160</v>
      </c>
      <c r="B46" s="48" t="s">
        <v>209</v>
      </c>
      <c r="C46" s="143">
        <v>805.05658409121304</v>
      </c>
      <c r="D46" s="143">
        <v>855.65372354071008</v>
      </c>
      <c r="E46" s="143">
        <v>875.16582176206794</v>
      </c>
      <c r="F46" s="266">
        <v>928.27098474125808</v>
      </c>
      <c r="G46" s="143">
        <f>+[18]q31!D48</f>
        <v>940.201946881749</v>
      </c>
      <c r="H46" s="143">
        <f>+[18]q31!E48</f>
        <v>944.07356880845805</v>
      </c>
    </row>
    <row r="47" spans="1:8" s="88" customFormat="1" ht="12.75" customHeight="1">
      <c r="A47" s="229" t="s">
        <v>176</v>
      </c>
      <c r="B47" s="48" t="s">
        <v>210</v>
      </c>
      <c r="C47" s="143">
        <v>1364.94821167655</v>
      </c>
      <c r="D47" s="143">
        <v>1475.14238878732</v>
      </c>
      <c r="E47" s="143">
        <v>1419.0156387848501</v>
      </c>
      <c r="F47" s="266">
        <v>1574.9142252289002</v>
      </c>
      <c r="G47" s="143">
        <f>+[18]q31!D49</f>
        <v>1640.6214957366199</v>
      </c>
      <c r="H47" s="143">
        <f>+[18]q31!E49</f>
        <v>1684.0991619423203</v>
      </c>
    </row>
    <row r="48" spans="1:8" s="88" customFormat="1" ht="12.75" customHeight="1">
      <c r="A48" s="229" t="s">
        <v>177</v>
      </c>
      <c r="B48" s="48" t="s">
        <v>211</v>
      </c>
      <c r="C48" s="143">
        <v>802.46634638760202</v>
      </c>
      <c r="D48" s="143">
        <v>836.06029888294404</v>
      </c>
      <c r="E48" s="143">
        <v>882.0302148423541</v>
      </c>
      <c r="F48" s="266">
        <v>917.68258333619997</v>
      </c>
      <c r="G48" s="143">
        <f>+[18]q31!D50</f>
        <v>927.01693754741711</v>
      </c>
      <c r="H48" s="143">
        <f>+[18]q31!E50</f>
        <v>951.27112535612503</v>
      </c>
    </row>
    <row r="49" spans="1:9" s="88" customFormat="1" ht="12.75" customHeight="1">
      <c r="A49" s="52" t="s">
        <v>178</v>
      </c>
      <c r="B49" s="53" t="s">
        <v>212</v>
      </c>
      <c r="C49" s="147">
        <v>1269.34863636364</v>
      </c>
      <c r="D49" s="147">
        <v>1668.07355555556</v>
      </c>
      <c r="E49" s="147">
        <v>2163.7283870967703</v>
      </c>
      <c r="F49" s="268">
        <v>2262.1696428571404</v>
      </c>
      <c r="G49" s="147">
        <f>+[18]q31!D51</f>
        <v>1755.6864473684202</v>
      </c>
      <c r="H49" s="147">
        <f>+[18]q31!E51</f>
        <v>2095.20644444444</v>
      </c>
    </row>
    <row r="50" spans="1:9" s="88" customFormat="1" ht="15" customHeight="1">
      <c r="A50" s="29" t="s">
        <v>283</v>
      </c>
      <c r="B50" s="15"/>
      <c r="C50" s="141"/>
      <c r="D50" s="141"/>
      <c r="E50" s="141"/>
      <c r="F50" s="141"/>
      <c r="G50" s="141"/>
      <c r="H50" s="141"/>
      <c r="I50" s="384"/>
    </row>
    <row r="51" spans="1:9" ht="11.25" customHeight="1">
      <c r="B51" s="427" t="s">
        <v>19</v>
      </c>
      <c r="C51" s="427"/>
      <c r="D51" s="427"/>
      <c r="E51" s="427"/>
      <c r="F51" s="427"/>
      <c r="G51" s="427"/>
      <c r="H51" s="378"/>
      <c r="I51" s="384"/>
    </row>
    <row r="52" spans="1:9" ht="15" customHeight="1">
      <c r="B52" s="452"/>
      <c r="C52" s="452"/>
      <c r="D52" s="452"/>
      <c r="E52" s="452"/>
    </row>
  </sheetData>
  <mergeCells count="4">
    <mergeCell ref="A5:B5"/>
    <mergeCell ref="B52:E52"/>
    <mergeCell ref="B51:G51"/>
    <mergeCell ref="A1:H1"/>
  </mergeCells>
  <phoneticPr fontId="15" type="noConversion"/>
  <conditionalFormatting sqref="A1:XFD1048576">
    <cfRule type="cellIs" dxfId="24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olha30" enableFormatConditionsCalculation="0">
    <tabColor rgb="FF9A0000"/>
  </sheetPr>
  <dimension ref="A1:HJ42"/>
  <sheetViews>
    <sheetView workbookViewId="0">
      <selection sqref="A1:M1"/>
    </sheetView>
  </sheetViews>
  <sheetFormatPr defaultRowHeight="11.25"/>
  <cols>
    <col min="1" max="1" width="15" style="206" customWidth="1"/>
    <col min="2" max="2" width="2.42578125" style="206" customWidth="1"/>
    <col min="3" max="13" width="7.42578125" style="206" customWidth="1"/>
    <col min="14" max="218" width="9.140625" style="206"/>
    <col min="219" max="16384" width="9.140625" style="41"/>
  </cols>
  <sheetData>
    <row r="1" spans="1:14" s="214" customFormat="1" ht="28.5" customHeight="1">
      <c r="A1" s="440" t="s">
        <v>259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4" s="215" customFormat="1" ht="15" customHeight="1">
      <c r="A2" s="133"/>
      <c r="B2" s="133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s="88" customFormat="1" ht="15" customHeight="1">
      <c r="A3" s="95" t="s">
        <v>40</v>
      </c>
      <c r="B3" s="96"/>
      <c r="C3" s="57"/>
      <c r="D3" s="57"/>
      <c r="E3" s="94"/>
      <c r="F3" s="94"/>
      <c r="G3" s="89"/>
      <c r="H3" s="111"/>
      <c r="I3" s="111"/>
      <c r="J3" s="111"/>
      <c r="K3" s="226"/>
      <c r="L3" s="226"/>
      <c r="M3" s="379" t="s">
        <v>133</v>
      </c>
    </row>
    <row r="4" spans="1:14" s="196" customFormat="1" ht="29.25" customHeight="1" thickBot="1">
      <c r="A4" s="97"/>
      <c r="B4" s="97"/>
      <c r="C4" s="60">
        <v>2002</v>
      </c>
      <c r="D4" s="60">
        <v>2003</v>
      </c>
      <c r="E4" s="60">
        <v>2004</v>
      </c>
      <c r="F4" s="60">
        <v>2005</v>
      </c>
      <c r="G4" s="60">
        <v>2006</v>
      </c>
      <c r="H4" s="60">
        <v>2007</v>
      </c>
      <c r="I4" s="60">
        <v>2008</v>
      </c>
      <c r="J4" s="60">
        <v>2009</v>
      </c>
      <c r="K4" s="261">
        <v>2010</v>
      </c>
      <c r="L4" s="60">
        <v>2011</v>
      </c>
      <c r="M4" s="60">
        <v>2012</v>
      </c>
    </row>
    <row r="5" spans="1:14" s="99" customFormat="1" ht="16.5" customHeight="1" thickTop="1">
      <c r="A5" s="93" t="s">
        <v>38</v>
      </c>
      <c r="B5" s="96" t="s">
        <v>108</v>
      </c>
      <c r="C5" s="135">
        <v>819.70708150646794</v>
      </c>
      <c r="D5" s="135">
        <v>852.40048773488797</v>
      </c>
      <c r="E5" s="135">
        <v>879.62106176391308</v>
      </c>
      <c r="F5" s="135">
        <v>909.17363437591109</v>
      </c>
      <c r="G5" s="135">
        <v>935.96967052376601</v>
      </c>
      <c r="H5" s="135">
        <v>965.24629620701603</v>
      </c>
      <c r="I5" s="135">
        <v>1010.3760072203901</v>
      </c>
      <c r="J5" s="135">
        <v>1036.4416794790202</v>
      </c>
      <c r="K5" s="269">
        <v>1076.2614484440001</v>
      </c>
      <c r="L5" s="135">
        <f>+[19]q32!C7</f>
        <v>1084.5540077386001</v>
      </c>
      <c r="M5" s="135">
        <f>+[19]q32!D7</f>
        <v>1095.58619281857</v>
      </c>
      <c r="N5" s="385"/>
    </row>
    <row r="6" spans="1:14" s="99" customFormat="1" ht="12.75" customHeight="1">
      <c r="A6" s="57"/>
      <c r="B6" s="96" t="s">
        <v>116</v>
      </c>
      <c r="C6" s="135">
        <v>903.80787501233908</v>
      </c>
      <c r="D6" s="135">
        <v>944.89685658432313</v>
      </c>
      <c r="E6" s="135">
        <v>973.85279831274102</v>
      </c>
      <c r="F6" s="135">
        <v>1005.12849392521</v>
      </c>
      <c r="G6" s="135">
        <v>1036.9122541627401</v>
      </c>
      <c r="H6" s="135">
        <v>1068.2958486006801</v>
      </c>
      <c r="I6" s="135">
        <v>1115.4109811926901</v>
      </c>
      <c r="J6" s="135">
        <v>1141.5374774492002</v>
      </c>
      <c r="K6" s="269">
        <v>1185.7</v>
      </c>
      <c r="L6" s="135">
        <f>+[19]q32!C8</f>
        <v>1196.1606364646002</v>
      </c>
      <c r="M6" s="135">
        <f>+[19]q32!D8</f>
        <v>1213.0207353340002</v>
      </c>
      <c r="N6" s="385"/>
    </row>
    <row r="7" spans="1:14" s="99" customFormat="1" ht="12.75" customHeight="1">
      <c r="A7" s="57"/>
      <c r="B7" s="96" t="s">
        <v>117</v>
      </c>
      <c r="C7" s="135">
        <v>698.36604668573102</v>
      </c>
      <c r="D7" s="135">
        <v>721.98600334581306</v>
      </c>
      <c r="E7" s="135">
        <v>747.80710207315803</v>
      </c>
      <c r="F7" s="135">
        <v>778.16450632407907</v>
      </c>
      <c r="G7" s="135">
        <v>801.00977622730511</v>
      </c>
      <c r="H7" s="135">
        <v>829.33307489243009</v>
      </c>
      <c r="I7" s="135">
        <v>873.39411178432704</v>
      </c>
      <c r="J7" s="135">
        <v>901.02920397370201</v>
      </c>
      <c r="K7" s="269">
        <v>937.6</v>
      </c>
      <c r="L7" s="135">
        <f>+[19]q32!C9</f>
        <v>946.68748534099802</v>
      </c>
      <c r="M7" s="135">
        <f>+[19]q32!D9</f>
        <v>956.51135558425801</v>
      </c>
      <c r="N7" s="385"/>
    </row>
    <row r="8" spans="1:14" s="99" customFormat="1" ht="16.5" customHeight="1">
      <c r="A8" s="101" t="s">
        <v>60</v>
      </c>
      <c r="B8" s="96" t="s">
        <v>108</v>
      </c>
      <c r="C8" s="135">
        <v>563.53600464773604</v>
      </c>
      <c r="D8" s="135">
        <v>589.48744702759097</v>
      </c>
      <c r="E8" s="135">
        <v>607.54197012486611</v>
      </c>
      <c r="F8" s="135">
        <v>626.32628056837109</v>
      </c>
      <c r="G8" s="135">
        <v>650.6045369950981</v>
      </c>
      <c r="H8" s="135">
        <v>680.50639659024102</v>
      </c>
      <c r="I8" s="135">
        <v>721.51191228325308</v>
      </c>
      <c r="J8" s="135">
        <v>750.44052312038502</v>
      </c>
      <c r="K8" s="269">
        <v>787.63565326414209</v>
      </c>
      <c r="L8" s="135">
        <f>+[20]q32!D7</f>
        <v>792.98937671951705</v>
      </c>
      <c r="M8" s="135">
        <f>+[20]q32!E7</f>
        <v>803.67702402495399</v>
      </c>
      <c r="N8" s="385"/>
    </row>
    <row r="9" spans="1:14" s="99" customFormat="1" ht="12.75" customHeight="1">
      <c r="A9" s="94"/>
      <c r="B9" s="102" t="s">
        <v>116</v>
      </c>
      <c r="C9" s="136">
        <v>608.24289571687905</v>
      </c>
      <c r="D9" s="136">
        <v>637.85530591466306</v>
      </c>
      <c r="E9" s="136">
        <v>654.8810595402831</v>
      </c>
      <c r="F9" s="136">
        <v>675.05341002342004</v>
      </c>
      <c r="G9" s="136">
        <v>700.84933454785016</v>
      </c>
      <c r="H9" s="136">
        <v>734.7982744345901</v>
      </c>
      <c r="I9" s="136">
        <v>779.57942237387306</v>
      </c>
      <c r="J9" s="136">
        <v>807.28476138940709</v>
      </c>
      <c r="K9" s="270">
        <v>844.34885445465113</v>
      </c>
      <c r="L9" s="136">
        <f>+[20]q32!D8</f>
        <v>847.15864489265107</v>
      </c>
      <c r="M9" s="136">
        <f>+[20]q32!E8</f>
        <v>857.87168255792005</v>
      </c>
      <c r="N9" s="385"/>
    </row>
    <row r="10" spans="1:14" s="99" customFormat="1" ht="12.75" customHeight="1">
      <c r="A10" s="94"/>
      <c r="B10" s="102" t="s">
        <v>117</v>
      </c>
      <c r="C10" s="136">
        <v>514.60849831431312</v>
      </c>
      <c r="D10" s="136">
        <v>536.48502730555799</v>
      </c>
      <c r="E10" s="136">
        <v>555.26138472640798</v>
      </c>
      <c r="F10" s="136">
        <v>573.22403416582904</v>
      </c>
      <c r="G10" s="136">
        <v>596.33728314511711</v>
      </c>
      <c r="H10" s="136">
        <v>623.62004262622497</v>
      </c>
      <c r="I10" s="136">
        <v>661.17098662630906</v>
      </c>
      <c r="J10" s="136">
        <v>691.401615317096</v>
      </c>
      <c r="K10" s="270">
        <v>729.40265624489007</v>
      </c>
      <c r="L10" s="136">
        <f>+[20]q32!D9</f>
        <v>737.92503865514811</v>
      </c>
      <c r="M10" s="136">
        <f>+[20]q32!E9</f>
        <v>748.92851730751499</v>
      </c>
      <c r="N10" s="385"/>
    </row>
    <row r="11" spans="1:14" s="201" customFormat="1" ht="16.5" customHeight="1">
      <c r="A11" s="101" t="s">
        <v>61</v>
      </c>
      <c r="B11" s="96" t="s">
        <v>108</v>
      </c>
      <c r="C11" s="135">
        <v>668.37515325902609</v>
      </c>
      <c r="D11" s="135">
        <v>709.74675955851603</v>
      </c>
      <c r="E11" s="135">
        <v>734.99573611921608</v>
      </c>
      <c r="F11" s="135">
        <v>761.15245607490613</v>
      </c>
      <c r="G11" s="135">
        <v>794.08694640148406</v>
      </c>
      <c r="H11" s="135">
        <v>824.35278960634002</v>
      </c>
      <c r="I11" s="135">
        <v>863.07059244911102</v>
      </c>
      <c r="J11" s="135">
        <v>884.14884239456501</v>
      </c>
      <c r="K11" s="269">
        <v>919.05363156781414</v>
      </c>
      <c r="L11" s="135">
        <f>+[20]q32!D10</f>
        <v>932.04771850594614</v>
      </c>
      <c r="M11" s="135">
        <f>+[20]q32!E10</f>
        <v>948.0501840434581</v>
      </c>
      <c r="N11" s="385"/>
    </row>
    <row r="12" spans="1:14" s="99" customFormat="1" ht="12.75" customHeight="1">
      <c r="A12" s="94"/>
      <c r="B12" s="102" t="s">
        <v>116</v>
      </c>
      <c r="C12" s="136">
        <v>702.19029369207306</v>
      </c>
      <c r="D12" s="136">
        <v>751.86090147521099</v>
      </c>
      <c r="E12" s="136">
        <v>776.76365201854696</v>
      </c>
      <c r="F12" s="136">
        <v>803.77875213025811</v>
      </c>
      <c r="G12" s="136">
        <v>838.13242989149705</v>
      </c>
      <c r="H12" s="136">
        <v>869.10108060918708</v>
      </c>
      <c r="I12" s="136">
        <v>910.90209082636409</v>
      </c>
      <c r="J12" s="136">
        <v>929.81884211780903</v>
      </c>
      <c r="K12" s="270">
        <v>966.97269886083711</v>
      </c>
      <c r="L12" s="136">
        <f>+[20]q32!D11</f>
        <v>980.30455475965414</v>
      </c>
      <c r="M12" s="136">
        <f>+[20]q32!E11</f>
        <v>1001.4236594483</v>
      </c>
      <c r="N12" s="385"/>
    </row>
    <row r="13" spans="1:14" s="99" customFormat="1" ht="12.75" customHeight="1">
      <c r="A13" s="94"/>
      <c r="B13" s="102" t="s">
        <v>117</v>
      </c>
      <c r="C13" s="136">
        <v>617.14398622055603</v>
      </c>
      <c r="D13" s="136">
        <v>647.54687077145013</v>
      </c>
      <c r="E13" s="136">
        <v>673.67491442641199</v>
      </c>
      <c r="F13" s="136">
        <v>700.01873593486312</v>
      </c>
      <c r="G13" s="136">
        <v>732.243001687738</v>
      </c>
      <c r="H13" s="136">
        <v>762.8525759582111</v>
      </c>
      <c r="I13" s="136">
        <v>798.62173718206009</v>
      </c>
      <c r="J13" s="136">
        <v>824.00654434570708</v>
      </c>
      <c r="K13" s="270">
        <v>857.72554496216105</v>
      </c>
      <c r="L13" s="136">
        <f>+[20]q32!D12</f>
        <v>871.68799090392304</v>
      </c>
      <c r="M13" s="136">
        <f>+[20]q32!E12</f>
        <v>884.06610904694696</v>
      </c>
      <c r="N13" s="385"/>
    </row>
    <row r="14" spans="1:14" s="201" customFormat="1" ht="16.5" customHeight="1">
      <c r="A14" s="101" t="s">
        <v>62</v>
      </c>
      <c r="B14" s="96" t="s">
        <v>108</v>
      </c>
      <c r="C14" s="135">
        <v>727.15705292920302</v>
      </c>
      <c r="D14" s="135">
        <v>762.01169963326106</v>
      </c>
      <c r="E14" s="135">
        <v>793.07023959591697</v>
      </c>
      <c r="F14" s="135">
        <v>819.83735785985402</v>
      </c>
      <c r="G14" s="135">
        <v>841.64632747010899</v>
      </c>
      <c r="H14" s="135">
        <v>871.54016669577504</v>
      </c>
      <c r="I14" s="135">
        <v>914.33085315512005</v>
      </c>
      <c r="J14" s="135">
        <v>938.10579000092605</v>
      </c>
      <c r="K14" s="269">
        <v>971.80730056268908</v>
      </c>
      <c r="L14" s="135">
        <f>+[20]q32!D13</f>
        <v>981.29896072013105</v>
      </c>
      <c r="M14" s="135">
        <f>+[20]q32!E13</f>
        <v>990.06584490736304</v>
      </c>
      <c r="N14" s="385"/>
    </row>
    <row r="15" spans="1:14" s="99" customFormat="1" ht="12.75" customHeight="1">
      <c r="A15" s="94"/>
      <c r="B15" s="102" t="s">
        <v>116</v>
      </c>
      <c r="C15" s="136">
        <v>771.55951154143611</v>
      </c>
      <c r="D15" s="136">
        <v>814.27669353257704</v>
      </c>
      <c r="E15" s="136">
        <v>849.50784802871408</v>
      </c>
      <c r="F15" s="136">
        <v>879.29385728775901</v>
      </c>
      <c r="G15" s="136">
        <v>906.71363126037306</v>
      </c>
      <c r="H15" s="136">
        <v>937.12152788436606</v>
      </c>
      <c r="I15" s="136">
        <v>980.31734029868301</v>
      </c>
      <c r="J15" s="136">
        <v>1003.73596376157</v>
      </c>
      <c r="K15" s="270">
        <v>1040.94519655729</v>
      </c>
      <c r="L15" s="136">
        <f>+[20]q32!D14</f>
        <v>1052.4873150732101</v>
      </c>
      <c r="M15" s="136">
        <f>+[20]q32!E14</f>
        <v>1066.5266230493401</v>
      </c>
      <c r="N15" s="385"/>
    </row>
    <row r="16" spans="1:14" s="99" customFormat="1" ht="12.75" customHeight="1">
      <c r="A16" s="94"/>
      <c r="B16" s="102" t="s">
        <v>117</v>
      </c>
      <c r="C16" s="136">
        <v>655.37168402123712</v>
      </c>
      <c r="D16" s="136">
        <v>680.07509617436904</v>
      </c>
      <c r="E16" s="136">
        <v>706.72639713269007</v>
      </c>
      <c r="F16" s="136">
        <v>731.26792181316705</v>
      </c>
      <c r="G16" s="136">
        <v>747.43840815749604</v>
      </c>
      <c r="H16" s="136">
        <v>777.45720758069308</v>
      </c>
      <c r="I16" s="136">
        <v>821.36419669290706</v>
      </c>
      <c r="J16" s="136">
        <v>845.31808623551615</v>
      </c>
      <c r="K16" s="270">
        <v>877.21754776516013</v>
      </c>
      <c r="L16" s="136">
        <f>+[20]q32!D15</f>
        <v>887.3417913063231</v>
      </c>
      <c r="M16" s="136">
        <f>+[20]q32!E15</f>
        <v>892.59605942680002</v>
      </c>
      <c r="N16" s="385"/>
    </row>
    <row r="17" spans="1:14" s="201" customFormat="1" ht="16.5" customHeight="1">
      <c r="A17" s="101" t="s">
        <v>63</v>
      </c>
      <c r="B17" s="96" t="s">
        <v>108</v>
      </c>
      <c r="C17" s="135">
        <v>787.24769223038311</v>
      </c>
      <c r="D17" s="135">
        <v>845.79717494946101</v>
      </c>
      <c r="E17" s="135">
        <v>870.52811494458797</v>
      </c>
      <c r="F17" s="135">
        <v>899.46218333648312</v>
      </c>
      <c r="G17" s="135">
        <v>924.21156496267804</v>
      </c>
      <c r="H17" s="135">
        <v>946.21773151069101</v>
      </c>
      <c r="I17" s="135">
        <v>992.06207216995199</v>
      </c>
      <c r="J17" s="135">
        <v>1023.50327302267</v>
      </c>
      <c r="K17" s="269">
        <v>1065.7583861873998</v>
      </c>
      <c r="L17" s="135">
        <f>+[20]q32!D16</f>
        <v>1079.18575938813</v>
      </c>
      <c r="M17" s="135">
        <f>+[20]q32!E16</f>
        <v>1085.3852560206499</v>
      </c>
      <c r="N17" s="385"/>
    </row>
    <row r="18" spans="1:14" s="99" customFormat="1" ht="12.75" customHeight="1">
      <c r="A18" s="94"/>
      <c r="B18" s="102" t="s">
        <v>116</v>
      </c>
      <c r="C18" s="136">
        <v>866.63767867743206</v>
      </c>
      <c r="D18" s="136">
        <v>938.05334515856805</v>
      </c>
      <c r="E18" s="136">
        <v>966.68456190828113</v>
      </c>
      <c r="F18" s="136">
        <v>998.42389154420005</v>
      </c>
      <c r="G18" s="136">
        <v>1031.27183905928</v>
      </c>
      <c r="H18" s="136">
        <v>1052.8823766523199</v>
      </c>
      <c r="I18" s="136">
        <v>1101.1190929104002</v>
      </c>
      <c r="J18" s="136">
        <v>1127.7806036966999</v>
      </c>
      <c r="K18" s="270">
        <v>1180.96755543272</v>
      </c>
      <c r="L18" s="136">
        <f>+[20]q32!D17</f>
        <v>1201.7254214227401</v>
      </c>
      <c r="M18" s="136">
        <f>+[20]q32!E17</f>
        <v>1217.2261988259902</v>
      </c>
      <c r="N18" s="385"/>
    </row>
    <row r="19" spans="1:14" s="99" customFormat="1" ht="12.75" customHeight="1">
      <c r="A19" s="94"/>
      <c r="B19" s="102" t="s">
        <v>117</v>
      </c>
      <c r="C19" s="136">
        <v>671.78507523433609</v>
      </c>
      <c r="D19" s="136">
        <v>713.67351750558305</v>
      </c>
      <c r="E19" s="136">
        <v>733.37260217122105</v>
      </c>
      <c r="F19" s="136">
        <v>763.08196322492904</v>
      </c>
      <c r="G19" s="136">
        <v>781.22081149366011</v>
      </c>
      <c r="H19" s="136">
        <v>806.39568301079009</v>
      </c>
      <c r="I19" s="136">
        <v>850.78179877379898</v>
      </c>
      <c r="J19" s="136">
        <v>887.70320183035403</v>
      </c>
      <c r="K19" s="270">
        <v>918.68936723260106</v>
      </c>
      <c r="L19" s="136">
        <f>+[20]q32!D18</f>
        <v>928.41784756220909</v>
      </c>
      <c r="M19" s="136">
        <f>+[20]q32!E18</f>
        <v>932.80785294669101</v>
      </c>
      <c r="N19" s="385"/>
    </row>
    <row r="20" spans="1:14" s="201" customFormat="1" ht="16.5" customHeight="1">
      <c r="A20" s="101" t="s">
        <v>64</v>
      </c>
      <c r="B20" s="96" t="s">
        <v>108</v>
      </c>
      <c r="C20" s="135">
        <v>902.62013370283705</v>
      </c>
      <c r="D20" s="135">
        <v>938.05626908554007</v>
      </c>
      <c r="E20" s="135">
        <v>976.84609303894206</v>
      </c>
      <c r="F20" s="135">
        <v>1013.08628576822</v>
      </c>
      <c r="G20" s="135">
        <v>1049.88307444728</v>
      </c>
      <c r="H20" s="135">
        <v>1067.63387915254</v>
      </c>
      <c r="I20" s="135">
        <v>1106.38170604732</v>
      </c>
      <c r="J20" s="135">
        <v>1134.89744073462</v>
      </c>
      <c r="K20" s="269">
        <v>1169.3876693582799</v>
      </c>
      <c r="L20" s="135">
        <f>+[20]q32!D19</f>
        <v>1156.9252419565701</v>
      </c>
      <c r="M20" s="135">
        <f>+[20]q32!E19</f>
        <v>1154.2580752932499</v>
      </c>
      <c r="N20" s="385"/>
    </row>
    <row r="21" spans="1:14" s="99" customFormat="1" ht="12.75" customHeight="1">
      <c r="A21" s="94"/>
      <c r="B21" s="102" t="s">
        <v>116</v>
      </c>
      <c r="C21" s="136">
        <v>1019.1795170805801</v>
      </c>
      <c r="D21" s="136">
        <v>1061.98489721296</v>
      </c>
      <c r="E21" s="136">
        <v>1107.49081131144</v>
      </c>
      <c r="F21" s="136">
        <v>1152.524480369</v>
      </c>
      <c r="G21" s="136">
        <v>1199.8462671114899</v>
      </c>
      <c r="H21" s="136">
        <v>1213.36852906993</v>
      </c>
      <c r="I21" s="136">
        <v>1251.28157632377</v>
      </c>
      <c r="J21" s="136">
        <v>1278.6433110569299</v>
      </c>
      <c r="K21" s="270">
        <v>1324.3901365595102</v>
      </c>
      <c r="L21" s="136">
        <f>+[20]q32!D20</f>
        <v>1315.9724153297002</v>
      </c>
      <c r="M21" s="136">
        <f>+[20]q32!E20</f>
        <v>1320.3072833449899</v>
      </c>
      <c r="N21" s="385"/>
    </row>
    <row r="22" spans="1:14" s="99" customFormat="1" ht="12.75" customHeight="1">
      <c r="A22" s="94"/>
      <c r="B22" s="102" t="s">
        <v>117</v>
      </c>
      <c r="C22" s="136">
        <v>741.238377297988</v>
      </c>
      <c r="D22" s="136">
        <v>765.06144409871706</v>
      </c>
      <c r="E22" s="136">
        <v>798.67514515260712</v>
      </c>
      <c r="F22" s="136">
        <v>829.42771596597811</v>
      </c>
      <c r="G22" s="136">
        <v>856.86177386019403</v>
      </c>
      <c r="H22" s="136">
        <v>880.99766172947102</v>
      </c>
      <c r="I22" s="136">
        <v>921.80160364648805</v>
      </c>
      <c r="J22" s="136">
        <v>951.9743582976231</v>
      </c>
      <c r="K22" s="270">
        <v>978.50671307724303</v>
      </c>
      <c r="L22" s="136">
        <f>+[20]q32!D21</f>
        <v>968.54246990226909</v>
      </c>
      <c r="M22" s="136">
        <f>+[20]q32!E21</f>
        <v>968.20588364623609</v>
      </c>
      <c r="N22" s="385"/>
    </row>
    <row r="23" spans="1:14" s="201" customFormat="1" ht="16.5" customHeight="1">
      <c r="A23" s="101" t="s">
        <v>65</v>
      </c>
      <c r="B23" s="96" t="s">
        <v>108</v>
      </c>
      <c r="C23" s="135">
        <v>1014.6327821290599</v>
      </c>
      <c r="D23" s="135">
        <v>1049.9912188708902</v>
      </c>
      <c r="E23" s="135">
        <v>1055.4701500236899</v>
      </c>
      <c r="F23" s="135">
        <v>1080.7129355155801</v>
      </c>
      <c r="G23" s="135">
        <v>1121.02934546796</v>
      </c>
      <c r="H23" s="135">
        <v>1158.1790454399402</v>
      </c>
      <c r="I23" s="135">
        <v>1208.95976673165</v>
      </c>
      <c r="J23" s="135">
        <v>1243.4871861609302</v>
      </c>
      <c r="K23" s="269">
        <v>1294.5387437781901</v>
      </c>
      <c r="L23" s="135">
        <f>+[20]q32!D22</f>
        <v>1324.8579889468599</v>
      </c>
      <c r="M23" s="135">
        <f>+[20]q32!E22</f>
        <v>1355.86361667091</v>
      </c>
      <c r="N23" s="385"/>
    </row>
    <row r="24" spans="1:14" s="99" customFormat="1" ht="12.75" customHeight="1">
      <c r="A24" s="94"/>
      <c r="B24" s="102" t="s">
        <v>116</v>
      </c>
      <c r="C24" s="136">
        <v>1150.72215117574</v>
      </c>
      <c r="D24" s="136">
        <v>1191.0179658234101</v>
      </c>
      <c r="E24" s="136">
        <v>1190.7829993988601</v>
      </c>
      <c r="F24" s="136">
        <v>1222.1937616096802</v>
      </c>
      <c r="G24" s="136">
        <v>1264.9694661916501</v>
      </c>
      <c r="H24" s="136">
        <v>1297.1046768773101</v>
      </c>
      <c r="I24" s="136">
        <v>1359.3138196597799</v>
      </c>
      <c r="J24" s="136">
        <v>1402.22333627229</v>
      </c>
      <c r="K24" s="270">
        <v>1435.8800076341502</v>
      </c>
      <c r="L24" s="136">
        <f>+[20]q32!D23</f>
        <v>1485.7786108672001</v>
      </c>
      <c r="M24" s="136">
        <f>+[20]q32!E23</f>
        <v>1542.92489609216</v>
      </c>
      <c r="N24" s="385"/>
    </row>
    <row r="25" spans="1:14" s="99" customFormat="1" ht="12.75" customHeight="1">
      <c r="A25" s="94"/>
      <c r="B25" s="102" t="s">
        <v>117</v>
      </c>
      <c r="C25" s="136">
        <v>813.26831493208408</v>
      </c>
      <c r="D25" s="136">
        <v>844.22717299283704</v>
      </c>
      <c r="E25" s="136">
        <v>856.75208082279505</v>
      </c>
      <c r="F25" s="136">
        <v>880.31098471705911</v>
      </c>
      <c r="G25" s="136">
        <v>915.80597747569607</v>
      </c>
      <c r="H25" s="136">
        <v>957.026697794803</v>
      </c>
      <c r="I25" s="136">
        <v>1003.50417602218</v>
      </c>
      <c r="J25" s="136">
        <v>1024.2756785976699</v>
      </c>
      <c r="K25" s="270">
        <v>1091.4534763531999</v>
      </c>
      <c r="L25" s="136">
        <f>+[20]q32!D24</f>
        <v>1104.8811946128499</v>
      </c>
      <c r="M25" s="136">
        <f>+[20]q32!E24</f>
        <v>1114.0161475238901</v>
      </c>
      <c r="N25" s="385"/>
    </row>
    <row r="26" spans="1:14" s="200" customFormat="1" ht="16.5" customHeight="1">
      <c r="A26" s="101" t="s">
        <v>66</v>
      </c>
      <c r="B26" s="96" t="s">
        <v>108</v>
      </c>
      <c r="C26" s="135">
        <v>1019.1460015323701</v>
      </c>
      <c r="D26" s="135">
        <v>1080.55093316394</v>
      </c>
      <c r="E26" s="135">
        <v>1115.0990911824501</v>
      </c>
      <c r="F26" s="135">
        <v>1188.4284395253499</v>
      </c>
      <c r="G26" s="135">
        <v>1193.1059902476602</v>
      </c>
      <c r="H26" s="135">
        <v>1219.6092559287802</v>
      </c>
      <c r="I26" s="135">
        <v>1250.2714240413</v>
      </c>
      <c r="J26" s="135">
        <v>1296.1634495197202</v>
      </c>
      <c r="K26" s="269">
        <v>1340.4041544628099</v>
      </c>
      <c r="L26" s="135">
        <f>+[20]q32!D25</f>
        <v>1307.7459050396101</v>
      </c>
      <c r="M26" s="135">
        <f>+[20]q32!E25</f>
        <v>1330.6379241824602</v>
      </c>
      <c r="N26" s="385"/>
    </row>
    <row r="27" spans="1:14" s="191" customFormat="1" ht="12.75" customHeight="1">
      <c r="A27" s="94"/>
      <c r="B27" s="102" t="s">
        <v>116</v>
      </c>
      <c r="C27" s="136">
        <v>1153.5668078143599</v>
      </c>
      <c r="D27" s="136">
        <v>1216.0291389427698</v>
      </c>
      <c r="E27" s="136">
        <v>1272.2516313654799</v>
      </c>
      <c r="F27" s="136">
        <v>1344.20717086185</v>
      </c>
      <c r="G27" s="136">
        <v>1343.0865174480903</v>
      </c>
      <c r="H27" s="136">
        <v>1372.7474516121902</v>
      </c>
      <c r="I27" s="136">
        <v>1407.3494755361901</v>
      </c>
      <c r="J27" s="136">
        <v>1430.21838233932</v>
      </c>
      <c r="K27" s="270">
        <v>1478.92498958703</v>
      </c>
      <c r="L27" s="136">
        <f>+[20]q32!D26</f>
        <v>1433.2525406269799</v>
      </c>
      <c r="M27" s="136">
        <f>+[20]q32!E26</f>
        <v>1452.8806282033199</v>
      </c>
      <c r="N27" s="385"/>
    </row>
    <row r="28" spans="1:14" s="191" customFormat="1" ht="12.75" customHeight="1">
      <c r="A28" s="94"/>
      <c r="B28" s="102" t="s">
        <v>117</v>
      </c>
      <c r="C28" s="136">
        <v>831.13027082321901</v>
      </c>
      <c r="D28" s="136">
        <v>886.63446758295208</v>
      </c>
      <c r="E28" s="136">
        <v>905.13833522879304</v>
      </c>
      <c r="F28" s="136">
        <v>970.42823777676813</v>
      </c>
      <c r="G28" s="136">
        <v>983.48872192666704</v>
      </c>
      <c r="H28" s="136">
        <v>1008.49035902273</v>
      </c>
      <c r="I28" s="136">
        <v>1027.1772281056601</v>
      </c>
      <c r="J28" s="136">
        <v>1103.12792165361</v>
      </c>
      <c r="K28" s="270">
        <v>1140.0492094469002</v>
      </c>
      <c r="L28" s="136">
        <f>+[20]q32!D27</f>
        <v>1130.93552662095</v>
      </c>
      <c r="M28" s="136">
        <f>+[20]q32!E27</f>
        <v>1154.2710718767999</v>
      </c>
      <c r="N28" s="385"/>
    </row>
    <row r="29" spans="1:14" s="200" customFormat="1" ht="16.5" customHeight="1">
      <c r="A29" s="101" t="s">
        <v>67</v>
      </c>
      <c r="B29" s="96" t="s">
        <v>108</v>
      </c>
      <c r="C29" s="135">
        <v>1084.1069173195701</v>
      </c>
      <c r="D29" s="135">
        <v>1135.3716783865998</v>
      </c>
      <c r="E29" s="135">
        <v>1115.5425829007502</v>
      </c>
      <c r="F29" s="135">
        <v>1140.3370753911299</v>
      </c>
      <c r="G29" s="135">
        <v>1215.46381018637</v>
      </c>
      <c r="H29" s="135">
        <v>1251.1071841543701</v>
      </c>
      <c r="I29" s="135">
        <v>1283.7567424993601</v>
      </c>
      <c r="J29" s="135">
        <v>1381.4420011745101</v>
      </c>
      <c r="K29" s="269">
        <v>1399.36792864772</v>
      </c>
      <c r="L29" s="135">
        <f>+[20]q32!D28</f>
        <v>1417.5599933727201</v>
      </c>
      <c r="M29" s="135">
        <f>+[20]q32!E28</f>
        <v>1445.6060275321802</v>
      </c>
      <c r="N29" s="385"/>
    </row>
    <row r="30" spans="1:14" s="191" customFormat="1" ht="12.75" customHeight="1">
      <c r="A30" s="94"/>
      <c r="B30" s="102" t="s">
        <v>116</v>
      </c>
      <c r="C30" s="136">
        <v>1244.7770912149299</v>
      </c>
      <c r="D30" s="136">
        <v>1288.1237958463701</v>
      </c>
      <c r="E30" s="136">
        <v>1233.0124020284402</v>
      </c>
      <c r="F30" s="136">
        <v>1268.7889769415101</v>
      </c>
      <c r="G30" s="136">
        <v>1339.9259295475299</v>
      </c>
      <c r="H30" s="136">
        <v>1399.4654528071201</v>
      </c>
      <c r="I30" s="136">
        <v>1450.11145079375</v>
      </c>
      <c r="J30" s="136">
        <v>1540.77688128707</v>
      </c>
      <c r="K30" s="270">
        <v>1542.3081180443098</v>
      </c>
      <c r="L30" s="136">
        <f>+[20]q32!D29</f>
        <v>1573.11136854401</v>
      </c>
      <c r="M30" s="136">
        <f>+[20]q32!E29</f>
        <v>1597.9792037997902</v>
      </c>
      <c r="N30" s="385"/>
    </row>
    <row r="31" spans="1:14" s="191" customFormat="1" ht="12.75" customHeight="1">
      <c r="A31" s="94"/>
      <c r="B31" s="102" t="s">
        <v>117</v>
      </c>
      <c r="C31" s="136">
        <v>861.45679465188914</v>
      </c>
      <c r="D31" s="136">
        <v>912.35952478134107</v>
      </c>
      <c r="E31" s="136">
        <v>936.75272629573499</v>
      </c>
      <c r="F31" s="136">
        <v>948.16954554263611</v>
      </c>
      <c r="G31" s="136">
        <v>1026.5214539922601</v>
      </c>
      <c r="H31" s="136">
        <v>1035.92226425389</v>
      </c>
      <c r="I31" s="136">
        <v>1058.83483135392</v>
      </c>
      <c r="J31" s="136">
        <v>1144.9963527180801</v>
      </c>
      <c r="K31" s="270">
        <v>1188.4066717518401</v>
      </c>
      <c r="L31" s="136">
        <f>+[20]q32!D30</f>
        <v>1184.4389979182401</v>
      </c>
      <c r="M31" s="136">
        <f>+[20]q32!E30</f>
        <v>1229.28117803174</v>
      </c>
      <c r="N31" s="385"/>
    </row>
    <row r="32" spans="1:14" s="200" customFormat="1" ht="16.5" customHeight="1">
      <c r="A32" s="101" t="s">
        <v>68</v>
      </c>
      <c r="B32" s="96" t="s">
        <v>108</v>
      </c>
      <c r="C32" s="135">
        <v>1108.7862362629999</v>
      </c>
      <c r="D32" s="135">
        <v>1149.0222400294401</v>
      </c>
      <c r="E32" s="135">
        <v>1172.5705945123302</v>
      </c>
      <c r="F32" s="135">
        <v>1214.0691225082201</v>
      </c>
      <c r="G32" s="135">
        <v>1239.81164431652</v>
      </c>
      <c r="H32" s="135">
        <v>1269.80638769189</v>
      </c>
      <c r="I32" s="135">
        <v>1320.14747968337</v>
      </c>
      <c r="J32" s="135">
        <v>1346.6850829757802</v>
      </c>
      <c r="K32" s="269">
        <v>1375.5603071738501</v>
      </c>
      <c r="L32" s="135">
        <f>+[20]q32!D31</f>
        <v>1361.2014815014602</v>
      </c>
      <c r="M32" s="135">
        <f>+[20]q32!E31</f>
        <v>1350.05243405488</v>
      </c>
      <c r="N32" s="385"/>
    </row>
    <row r="33" spans="1:14" s="191" customFormat="1" ht="12.75" customHeight="1">
      <c r="A33" s="94"/>
      <c r="B33" s="102" t="s">
        <v>116</v>
      </c>
      <c r="C33" s="136">
        <v>1226.8019388595401</v>
      </c>
      <c r="D33" s="136">
        <v>1291.2314549343102</v>
      </c>
      <c r="E33" s="136">
        <v>1299.1517043210902</v>
      </c>
      <c r="F33" s="136">
        <v>1345.9840425767702</v>
      </c>
      <c r="G33" s="136">
        <v>1372.0423112773101</v>
      </c>
      <c r="H33" s="136">
        <v>1398.4133188389501</v>
      </c>
      <c r="I33" s="136">
        <v>1445.7841589368002</v>
      </c>
      <c r="J33" s="136">
        <v>1464.9424725627703</v>
      </c>
      <c r="K33" s="270">
        <v>1491.2525590745201</v>
      </c>
      <c r="L33" s="136">
        <f>+[20]q32!D32</f>
        <v>1483.5483429205001</v>
      </c>
      <c r="M33" s="136">
        <f>+[20]q32!E32</f>
        <v>1478.2781274249</v>
      </c>
      <c r="N33" s="385"/>
    </row>
    <row r="34" spans="1:14" s="191" customFormat="1" ht="12.75" customHeight="1">
      <c r="A34" s="94"/>
      <c r="B34" s="102" t="s">
        <v>117</v>
      </c>
      <c r="C34" s="136">
        <v>908.04695592319808</v>
      </c>
      <c r="D34" s="136">
        <v>933.7102194980921</v>
      </c>
      <c r="E34" s="136">
        <v>974.82194760845107</v>
      </c>
      <c r="F34" s="136">
        <v>1011.39797331517</v>
      </c>
      <c r="G34" s="136">
        <v>1037.1883220628199</v>
      </c>
      <c r="H34" s="136">
        <v>1071.91856744597</v>
      </c>
      <c r="I34" s="136">
        <v>1123.81622196487</v>
      </c>
      <c r="J34" s="136">
        <v>1171.5156945738599</v>
      </c>
      <c r="K34" s="270">
        <v>1203.9251285258003</v>
      </c>
      <c r="L34" s="136">
        <f>+[20]q32!D33</f>
        <v>1184.65529898925</v>
      </c>
      <c r="M34" s="136">
        <f>+[20]q32!E33</f>
        <v>1172.4432858623502</v>
      </c>
      <c r="N34" s="385"/>
    </row>
    <row r="35" spans="1:14" s="200" customFormat="1" ht="16.5" customHeight="1">
      <c r="A35" s="101" t="s">
        <v>69</v>
      </c>
      <c r="B35" s="96" t="s">
        <v>108</v>
      </c>
      <c r="C35" s="135">
        <v>1179.6754355671601</v>
      </c>
      <c r="D35" s="135">
        <v>1133.0787945062002</v>
      </c>
      <c r="E35" s="135">
        <v>1176.9001293705801</v>
      </c>
      <c r="F35" s="135">
        <v>1212.27429627079</v>
      </c>
      <c r="G35" s="135">
        <v>1230.6419780488502</v>
      </c>
      <c r="H35" s="135">
        <v>1273.4150344348</v>
      </c>
      <c r="I35" s="135">
        <v>1351.0139844794301</v>
      </c>
      <c r="J35" s="135">
        <v>1406.1497708906602</v>
      </c>
      <c r="K35" s="269">
        <v>1437.1688418597701</v>
      </c>
      <c r="L35" s="135">
        <f>+[20]q32!D34</f>
        <v>1446.4192993425202</v>
      </c>
      <c r="M35" s="135">
        <f>+[20]q32!E34</f>
        <v>1477.16956037766</v>
      </c>
      <c r="N35" s="385"/>
    </row>
    <row r="36" spans="1:14" s="191" customFormat="1" ht="12.75" customHeight="1">
      <c r="A36" s="94"/>
      <c r="B36" s="102" t="s">
        <v>116</v>
      </c>
      <c r="C36" s="136">
        <v>1330.6434008097203</v>
      </c>
      <c r="D36" s="136">
        <v>1280.66411601615</v>
      </c>
      <c r="E36" s="136">
        <v>1345.20730636139</v>
      </c>
      <c r="F36" s="136">
        <v>1372.4517832420702</v>
      </c>
      <c r="G36" s="136">
        <v>1402.2573449307699</v>
      </c>
      <c r="H36" s="136">
        <v>1441.86937452181</v>
      </c>
      <c r="I36" s="136">
        <v>1502.0540959191003</v>
      </c>
      <c r="J36" s="136">
        <v>1612.9553854697899</v>
      </c>
      <c r="K36" s="270">
        <v>1609.9958357859903</v>
      </c>
      <c r="L36" s="136">
        <f>+[20]q32!D35</f>
        <v>1648.9350372412102</v>
      </c>
      <c r="M36" s="136">
        <f>+[20]q32!E35</f>
        <v>1651.8940737374201</v>
      </c>
      <c r="N36" s="385"/>
    </row>
    <row r="37" spans="1:14" s="191" customFormat="1" ht="12.75" customHeight="1">
      <c r="A37" s="104"/>
      <c r="B37" s="102" t="s">
        <v>117</v>
      </c>
      <c r="C37" s="136">
        <v>941.15850686953604</v>
      </c>
      <c r="D37" s="136">
        <v>904.02775661110411</v>
      </c>
      <c r="E37" s="136">
        <v>946.83802155203114</v>
      </c>
      <c r="F37" s="136">
        <v>1012.0795845304601</v>
      </c>
      <c r="G37" s="136">
        <v>1032.6698162883201</v>
      </c>
      <c r="H37" s="136">
        <v>1059.6254935518102</v>
      </c>
      <c r="I37" s="136">
        <v>1159.42115956419</v>
      </c>
      <c r="J37" s="136">
        <v>1154.0990004420401</v>
      </c>
      <c r="K37" s="270">
        <v>1205.5030526657104</v>
      </c>
      <c r="L37" s="136">
        <f>+[20]q32!D36</f>
        <v>1201.6224329204701</v>
      </c>
      <c r="M37" s="136">
        <f>+[20]q32!E36</f>
        <v>1261.5732288332599</v>
      </c>
      <c r="N37" s="385"/>
    </row>
    <row r="38" spans="1:14" s="200" customFormat="1" ht="16.5" customHeight="1">
      <c r="A38" s="105" t="s">
        <v>145</v>
      </c>
      <c r="B38" s="96" t="s">
        <v>108</v>
      </c>
      <c r="C38" s="135">
        <v>1282.0462868326301</v>
      </c>
      <c r="D38" s="135">
        <v>1267.1746777589301</v>
      </c>
      <c r="E38" s="135">
        <v>1336.14934393064</v>
      </c>
      <c r="F38" s="135">
        <v>1392.6347910863501</v>
      </c>
      <c r="G38" s="135">
        <v>1388.285649572</v>
      </c>
      <c r="H38" s="135">
        <v>1378.50925445795</v>
      </c>
      <c r="I38" s="135">
        <v>1382.82964182045</v>
      </c>
      <c r="J38" s="135">
        <v>1282.7219759878199</v>
      </c>
      <c r="K38" s="269">
        <v>1304.40173240526</v>
      </c>
      <c r="L38" s="135">
        <f>+[20]q32!D37</f>
        <v>1282.4973387294599</v>
      </c>
      <c r="M38" s="135">
        <f>+[20]q32!E37</f>
        <v>1280.9206108466301</v>
      </c>
      <c r="N38" s="385"/>
    </row>
    <row r="39" spans="1:14" s="191" customFormat="1" ht="12.75" customHeight="1">
      <c r="A39" s="104"/>
      <c r="B39" s="102" t="s">
        <v>116</v>
      </c>
      <c r="C39" s="136">
        <v>1369.4990063308601</v>
      </c>
      <c r="D39" s="136">
        <v>1408.6246148222201</v>
      </c>
      <c r="E39" s="136">
        <v>1467.9599003387</v>
      </c>
      <c r="F39" s="136">
        <v>1480.6770955761901</v>
      </c>
      <c r="G39" s="136">
        <v>1488.8499674796701</v>
      </c>
      <c r="H39" s="136">
        <v>1503.7511444179502</v>
      </c>
      <c r="I39" s="136">
        <v>1485.2761080848302</v>
      </c>
      <c r="J39" s="136">
        <v>1431.6906979554801</v>
      </c>
      <c r="K39" s="270">
        <v>1491.5070511296101</v>
      </c>
      <c r="L39" s="136">
        <f>+[20]q32!D38</f>
        <v>1401.3580507257602</v>
      </c>
      <c r="M39" s="136">
        <f>+[20]q32!E38</f>
        <v>1434.5102006654001</v>
      </c>
      <c r="N39" s="385"/>
    </row>
    <row r="40" spans="1:14" s="191" customFormat="1" ht="12.75" customHeight="1">
      <c r="A40" s="106"/>
      <c r="B40" s="107" t="s">
        <v>117</v>
      </c>
      <c r="C40" s="137">
        <v>1135.8601058267502</v>
      </c>
      <c r="D40" s="137">
        <v>1055.0592201147501</v>
      </c>
      <c r="E40" s="137">
        <v>1117.15523743978</v>
      </c>
      <c r="F40" s="137">
        <v>1239.8855306246201</v>
      </c>
      <c r="G40" s="137">
        <v>1214.39275005168</v>
      </c>
      <c r="H40" s="137">
        <v>1189.9414892134002</v>
      </c>
      <c r="I40" s="137">
        <v>1222.5694152913402</v>
      </c>
      <c r="J40" s="137">
        <v>1093.38372196621</v>
      </c>
      <c r="K40" s="271">
        <v>1099.8182570832801</v>
      </c>
      <c r="L40" s="137">
        <f>+[20]q32!D39</f>
        <v>1137.4860882123201</v>
      </c>
      <c r="M40" s="137">
        <f>+[20]q32!E39</f>
        <v>1119.5017449915301</v>
      </c>
      <c r="N40" s="385"/>
    </row>
    <row r="41" spans="1:14" s="88" customFormat="1" ht="15" customHeight="1">
      <c r="A41" s="29" t="s">
        <v>283</v>
      </c>
      <c r="B41" s="96"/>
      <c r="C41" s="57"/>
      <c r="D41" s="57"/>
      <c r="E41" s="94"/>
      <c r="F41" s="94"/>
      <c r="G41" s="89"/>
      <c r="H41" s="102"/>
      <c r="I41" s="102"/>
      <c r="J41" s="136"/>
      <c r="K41" s="136"/>
      <c r="L41" s="136"/>
      <c r="M41" s="135"/>
      <c r="N41" s="385"/>
    </row>
    <row r="42" spans="1:14" s="88" customFormat="1" ht="15" customHeight="1">
      <c r="A42" s="20" t="s">
        <v>20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35"/>
      <c r="N42" s="385"/>
    </row>
  </sheetData>
  <mergeCells count="1">
    <mergeCell ref="A1:M1"/>
  </mergeCells>
  <phoneticPr fontId="15" type="noConversion"/>
  <conditionalFormatting sqref="A1:XFD1048576">
    <cfRule type="cellIs" dxfId="14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>
  <sheetPr codeName="Folha31" enableFormatConditionsCalculation="0">
    <tabColor rgb="FF9A0000"/>
  </sheetPr>
  <dimension ref="A1:HK25"/>
  <sheetViews>
    <sheetView workbookViewId="0">
      <selection sqref="A1:L1"/>
    </sheetView>
  </sheetViews>
  <sheetFormatPr defaultRowHeight="15" customHeight="1"/>
  <cols>
    <col min="1" max="1" width="14.140625" style="113" customWidth="1"/>
    <col min="2" max="12" width="6.42578125" style="124" customWidth="1"/>
    <col min="13" max="219" width="9.140625" style="113"/>
    <col min="220" max="16384" width="9.140625" style="10"/>
  </cols>
  <sheetData>
    <row r="1" spans="1:13" s="128" customFormat="1" ht="28.5" customHeight="1">
      <c r="A1" s="440" t="s">
        <v>260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3" s="4" customFormat="1" ht="15" customHeight="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3" s="4" customFormat="1" ht="15" customHeight="1">
      <c r="A3" s="19" t="s">
        <v>40</v>
      </c>
      <c r="B3" s="20"/>
      <c r="C3" s="20"/>
      <c r="D3" s="20"/>
      <c r="E3" s="15"/>
      <c r="F3" s="20"/>
      <c r="G3" s="111"/>
      <c r="H3" s="111"/>
      <c r="I3" s="111"/>
      <c r="J3" s="226"/>
      <c r="K3" s="226"/>
      <c r="L3" s="379" t="s">
        <v>133</v>
      </c>
    </row>
    <row r="4" spans="1:13" s="4" customFormat="1" ht="28.5" customHeight="1" thickBot="1">
      <c r="A4" s="21"/>
      <c r="B4" s="22">
        <v>2002</v>
      </c>
      <c r="C4" s="22">
        <v>2003</v>
      </c>
      <c r="D4" s="22">
        <v>2004</v>
      </c>
      <c r="E4" s="22">
        <v>2005</v>
      </c>
      <c r="F4" s="22">
        <v>2006</v>
      </c>
      <c r="G4" s="22">
        <v>2007</v>
      </c>
      <c r="H4" s="22">
        <v>2008</v>
      </c>
      <c r="I4" s="22">
        <v>2009</v>
      </c>
      <c r="J4" s="237">
        <v>2010</v>
      </c>
      <c r="K4" s="22">
        <v>2011</v>
      </c>
      <c r="L4" s="22">
        <v>2012</v>
      </c>
    </row>
    <row r="5" spans="1:13" s="4" customFormat="1" ht="20.25" customHeight="1" thickTop="1">
      <c r="A5" s="23" t="s">
        <v>38</v>
      </c>
      <c r="B5" s="129">
        <v>819.70708150646794</v>
      </c>
      <c r="C5" s="129">
        <v>852.40048773488797</v>
      </c>
      <c r="D5" s="129">
        <v>879.62106176391308</v>
      </c>
      <c r="E5" s="129">
        <v>909.17363437591109</v>
      </c>
      <c r="F5" s="129">
        <v>935.96967052376601</v>
      </c>
      <c r="G5" s="129">
        <v>965.24629620701603</v>
      </c>
      <c r="H5" s="129">
        <v>1010.3760072203901</v>
      </c>
      <c r="I5" s="129">
        <v>1036.4416794790202</v>
      </c>
      <c r="J5" s="272">
        <v>1076.2614484440001</v>
      </c>
      <c r="K5" s="129">
        <f>+[21]q33!C7</f>
        <v>1084.5540077386001</v>
      </c>
      <c r="L5" s="129">
        <f>+[21]q33!D7</f>
        <v>1095.58619281857</v>
      </c>
      <c r="M5" s="388"/>
    </row>
    <row r="6" spans="1:13" s="4" customFormat="1" ht="20.25" customHeight="1">
      <c r="A6" s="23" t="s">
        <v>41</v>
      </c>
      <c r="B6" s="130">
        <v>710.74</v>
      </c>
      <c r="C6" s="130">
        <v>751.22</v>
      </c>
      <c r="D6" s="130">
        <v>773.89</v>
      </c>
      <c r="E6" s="130">
        <v>811.23</v>
      </c>
      <c r="F6" s="130">
        <v>835.27</v>
      </c>
      <c r="G6" s="130">
        <v>851.86914463750907</v>
      </c>
      <c r="H6" s="130">
        <v>891.12822120361704</v>
      </c>
      <c r="I6" s="130">
        <v>907.47532669541806</v>
      </c>
      <c r="J6" s="273">
        <v>936.3549449863101</v>
      </c>
      <c r="K6" s="130">
        <f>+[21]q33!C8</f>
        <v>947.06476408340905</v>
      </c>
      <c r="L6" s="130">
        <f>+[21]q33!D8</f>
        <v>959.34923854352303</v>
      </c>
      <c r="M6" s="388"/>
    </row>
    <row r="7" spans="1:13" s="4" customFormat="1" ht="15" customHeight="1">
      <c r="A7" s="23" t="s">
        <v>42</v>
      </c>
      <c r="B7" s="130">
        <v>694.12</v>
      </c>
      <c r="C7" s="130">
        <v>712.82</v>
      </c>
      <c r="D7" s="130">
        <v>751.23</v>
      </c>
      <c r="E7" s="130">
        <v>749.04</v>
      </c>
      <c r="F7" s="130">
        <v>773.76</v>
      </c>
      <c r="G7" s="130">
        <v>821.52533042785899</v>
      </c>
      <c r="H7" s="130">
        <v>869.01029613132107</v>
      </c>
      <c r="I7" s="130">
        <v>902.14463246489606</v>
      </c>
      <c r="J7" s="273">
        <v>963.37038070952406</v>
      </c>
      <c r="K7" s="130">
        <f>+[21]q33!C9</f>
        <v>970.68073167492901</v>
      </c>
      <c r="L7" s="130">
        <f>+[21]q33!D9</f>
        <v>982.97850002259713</v>
      </c>
      <c r="M7" s="388"/>
    </row>
    <row r="8" spans="1:13" s="4" customFormat="1" ht="15" customHeight="1">
      <c r="A8" s="23" t="s">
        <v>129</v>
      </c>
      <c r="B8" s="130">
        <v>617.72</v>
      </c>
      <c r="C8" s="130">
        <v>649.99</v>
      </c>
      <c r="D8" s="130">
        <v>666.15</v>
      </c>
      <c r="E8" s="130">
        <v>688.66</v>
      </c>
      <c r="F8" s="130">
        <v>715.71</v>
      </c>
      <c r="G8" s="130">
        <v>743.91092548027711</v>
      </c>
      <c r="H8" s="130">
        <v>784.23880634824911</v>
      </c>
      <c r="I8" s="130">
        <v>806.64205306310907</v>
      </c>
      <c r="J8" s="273">
        <v>845.50697029692208</v>
      </c>
      <c r="K8" s="130">
        <f>+[21]q33!C10</f>
        <v>852.56125955341599</v>
      </c>
      <c r="L8" s="130">
        <f>+[21]q33!D10</f>
        <v>867.20294126459203</v>
      </c>
      <c r="M8" s="388"/>
    </row>
    <row r="9" spans="1:13" s="4" customFormat="1" ht="15" customHeight="1">
      <c r="A9" s="23" t="s">
        <v>44</v>
      </c>
      <c r="B9" s="130">
        <v>629.6</v>
      </c>
      <c r="C9" s="130">
        <v>646.29</v>
      </c>
      <c r="D9" s="130">
        <v>661.36</v>
      </c>
      <c r="E9" s="130">
        <v>674.59</v>
      </c>
      <c r="F9" s="130">
        <v>690.51</v>
      </c>
      <c r="G9" s="130">
        <v>712.56708006072199</v>
      </c>
      <c r="H9" s="130">
        <v>760.29912657144712</v>
      </c>
      <c r="I9" s="130">
        <v>783.90474437901503</v>
      </c>
      <c r="J9" s="273">
        <v>828.84246296180504</v>
      </c>
      <c r="K9" s="130">
        <f>+[21]q33!C11</f>
        <v>857.11942363813205</v>
      </c>
      <c r="L9" s="130">
        <f>+[21]q33!D11</f>
        <v>840.7285910947171</v>
      </c>
      <c r="M9" s="388"/>
    </row>
    <row r="10" spans="1:13" s="4" customFormat="1" ht="15" customHeight="1">
      <c r="A10" s="23" t="s">
        <v>45</v>
      </c>
      <c r="B10" s="130">
        <v>626.25</v>
      </c>
      <c r="C10" s="130">
        <v>647.15</v>
      </c>
      <c r="D10" s="130">
        <v>673.32</v>
      </c>
      <c r="E10" s="130">
        <v>695.85</v>
      </c>
      <c r="F10" s="130">
        <v>713.32</v>
      </c>
      <c r="G10" s="130">
        <v>729.27171555080099</v>
      </c>
      <c r="H10" s="130">
        <v>769.29386589254602</v>
      </c>
      <c r="I10" s="130">
        <v>795.02877692820209</v>
      </c>
      <c r="J10" s="273">
        <v>827.7624199163231</v>
      </c>
      <c r="K10" s="130">
        <f>+[21]q33!C12</f>
        <v>837.98184555098896</v>
      </c>
      <c r="L10" s="130">
        <f>+[21]q33!D12</f>
        <v>841.43532330466405</v>
      </c>
      <c r="M10" s="388"/>
    </row>
    <row r="11" spans="1:13" s="4" customFormat="1" ht="15" customHeight="1">
      <c r="A11" s="23" t="s">
        <v>46</v>
      </c>
      <c r="B11" s="130">
        <v>726.68</v>
      </c>
      <c r="C11" s="130">
        <v>763.38</v>
      </c>
      <c r="D11" s="130">
        <v>783.86</v>
      </c>
      <c r="E11" s="130">
        <v>800.1</v>
      </c>
      <c r="F11" s="130">
        <v>827.17</v>
      </c>
      <c r="G11" s="130">
        <v>852.62878766353708</v>
      </c>
      <c r="H11" s="130">
        <v>892.81752902992196</v>
      </c>
      <c r="I11" s="130">
        <v>925.54606926757003</v>
      </c>
      <c r="J11" s="273">
        <v>968.72705672836912</v>
      </c>
      <c r="K11" s="130">
        <f>+[21]q33!C13</f>
        <v>968.77714963278299</v>
      </c>
      <c r="L11" s="130">
        <f>+[21]q33!D13</f>
        <v>977.09133130938301</v>
      </c>
      <c r="M11" s="388"/>
    </row>
    <row r="12" spans="1:13" s="4" customFormat="1" ht="15" customHeight="1">
      <c r="A12" s="23" t="s">
        <v>47</v>
      </c>
      <c r="B12" s="130">
        <v>702.01</v>
      </c>
      <c r="C12" s="130">
        <v>731.78</v>
      </c>
      <c r="D12" s="130">
        <v>764.37</v>
      </c>
      <c r="E12" s="130">
        <v>788.05</v>
      </c>
      <c r="F12" s="130">
        <v>812.25</v>
      </c>
      <c r="G12" s="130">
        <v>832.73700877604313</v>
      </c>
      <c r="H12" s="130">
        <v>862.19553807089608</v>
      </c>
      <c r="I12" s="130">
        <v>877.79767591000302</v>
      </c>
      <c r="J12" s="273">
        <v>916.57680047141207</v>
      </c>
      <c r="K12" s="130">
        <f>+[21]q33!C14</f>
        <v>936.98733743625803</v>
      </c>
      <c r="L12" s="130">
        <f>+[21]q33!D14</f>
        <v>940.52806541698499</v>
      </c>
      <c r="M12" s="388"/>
    </row>
    <row r="13" spans="1:13" s="4" customFormat="1" ht="15" customHeight="1">
      <c r="A13" s="23" t="s">
        <v>48</v>
      </c>
      <c r="B13" s="130">
        <v>710.35</v>
      </c>
      <c r="C13" s="130">
        <v>746.74</v>
      </c>
      <c r="D13" s="130">
        <v>775.04</v>
      </c>
      <c r="E13" s="130">
        <v>793.37</v>
      </c>
      <c r="F13" s="130">
        <v>817.8</v>
      </c>
      <c r="G13" s="130">
        <v>848.56232265237702</v>
      </c>
      <c r="H13" s="130">
        <v>879.22662980214704</v>
      </c>
      <c r="I13" s="130">
        <v>901.54018753864102</v>
      </c>
      <c r="J13" s="273">
        <v>938.40586538057903</v>
      </c>
      <c r="K13" s="130">
        <f>+[21]q33!C15</f>
        <v>942.45252725235912</v>
      </c>
      <c r="L13" s="130">
        <f>+[21]q33!D15</f>
        <v>943.89424917608312</v>
      </c>
      <c r="M13" s="388"/>
    </row>
    <row r="14" spans="1:13" s="4" customFormat="1" ht="15" customHeight="1">
      <c r="A14" s="23" t="s">
        <v>49</v>
      </c>
      <c r="B14" s="130">
        <v>617.17999999999995</v>
      </c>
      <c r="C14" s="130">
        <v>637.51</v>
      </c>
      <c r="D14" s="130">
        <v>662.13</v>
      </c>
      <c r="E14" s="130">
        <v>675.28</v>
      </c>
      <c r="F14" s="130">
        <v>692.43</v>
      </c>
      <c r="G14" s="130">
        <v>713.64232721749192</v>
      </c>
      <c r="H14" s="130">
        <v>742.06366988157708</v>
      </c>
      <c r="I14" s="130">
        <v>770.19118980998098</v>
      </c>
      <c r="J14" s="273">
        <v>815.80980810694302</v>
      </c>
      <c r="K14" s="130">
        <f>+[21]q33!C16</f>
        <v>808.43500433538509</v>
      </c>
      <c r="L14" s="130">
        <f>+[21]q33!D16</f>
        <v>819.16714129841807</v>
      </c>
      <c r="M14" s="388"/>
    </row>
    <row r="15" spans="1:13" s="4" customFormat="1" ht="15" customHeight="1">
      <c r="A15" s="23" t="s">
        <v>50</v>
      </c>
      <c r="B15" s="130">
        <v>705.01</v>
      </c>
      <c r="C15" s="130">
        <v>733.55</v>
      </c>
      <c r="D15" s="130">
        <v>756.73</v>
      </c>
      <c r="E15" s="130">
        <v>783.35</v>
      </c>
      <c r="F15" s="130">
        <v>808.59</v>
      </c>
      <c r="G15" s="130">
        <v>842.71249776918501</v>
      </c>
      <c r="H15" s="130">
        <v>881.71393883734106</v>
      </c>
      <c r="I15" s="130">
        <v>901.12549845501701</v>
      </c>
      <c r="J15" s="273">
        <v>929.80071982400398</v>
      </c>
      <c r="K15" s="130">
        <f>+[21]q33!C17</f>
        <v>940.61246550063413</v>
      </c>
      <c r="L15" s="130">
        <f>+[21]q33!D17</f>
        <v>951.86981740309011</v>
      </c>
      <c r="M15" s="388"/>
    </row>
    <row r="16" spans="1:13" s="4" customFormat="1" ht="15" customHeight="1">
      <c r="A16" s="23" t="s">
        <v>51</v>
      </c>
      <c r="B16" s="130">
        <v>1091.1300000000001</v>
      </c>
      <c r="C16" s="130">
        <v>1123.83</v>
      </c>
      <c r="D16" s="130">
        <v>1163.01</v>
      </c>
      <c r="E16" s="130">
        <v>1200.9100000000001</v>
      </c>
      <c r="F16" s="130">
        <v>1234.75</v>
      </c>
      <c r="G16" s="130">
        <v>1269.23532835487</v>
      </c>
      <c r="H16" s="130">
        <v>1315.7708539303701</v>
      </c>
      <c r="I16" s="130">
        <v>1335.1892612291801</v>
      </c>
      <c r="J16" s="273">
        <v>1382.0831856633502</v>
      </c>
      <c r="K16" s="130">
        <f>+[21]q33!C18</f>
        <v>1389.7061183385499</v>
      </c>
      <c r="L16" s="130">
        <f>+[21]q33!D18</f>
        <v>1405.9388575032701</v>
      </c>
      <c r="M16" s="388"/>
    </row>
    <row r="17" spans="1:13" s="4" customFormat="1" ht="15" customHeight="1">
      <c r="A17" s="23" t="s">
        <v>52</v>
      </c>
      <c r="B17" s="130">
        <v>668.1</v>
      </c>
      <c r="C17" s="130">
        <v>703.14</v>
      </c>
      <c r="D17" s="130">
        <v>737.55</v>
      </c>
      <c r="E17" s="130">
        <v>743.45</v>
      </c>
      <c r="F17" s="130">
        <v>778.51</v>
      </c>
      <c r="G17" s="130">
        <v>801.59200241128099</v>
      </c>
      <c r="H17" s="130">
        <v>841.16261336898401</v>
      </c>
      <c r="I17" s="130">
        <v>866.39893540464902</v>
      </c>
      <c r="J17" s="273">
        <v>883.02601108367014</v>
      </c>
      <c r="K17" s="130">
        <f>+[21]q33!C19</f>
        <v>881.20526292834904</v>
      </c>
      <c r="L17" s="130">
        <f>+[21]q33!D19</f>
        <v>900.6039706166631</v>
      </c>
      <c r="M17" s="388"/>
    </row>
    <row r="18" spans="1:13" s="4" customFormat="1" ht="15" customHeight="1">
      <c r="A18" s="23" t="s">
        <v>53</v>
      </c>
      <c r="B18" s="130">
        <v>759.4</v>
      </c>
      <c r="C18" s="130">
        <v>791.19</v>
      </c>
      <c r="D18" s="130">
        <v>815.62</v>
      </c>
      <c r="E18" s="130">
        <v>854.86</v>
      </c>
      <c r="F18" s="130">
        <v>872.28</v>
      </c>
      <c r="G18" s="130">
        <v>901.91481189840499</v>
      </c>
      <c r="H18" s="130">
        <v>949.91605497478804</v>
      </c>
      <c r="I18" s="130">
        <v>973.43296124150504</v>
      </c>
      <c r="J18" s="273">
        <v>1018.2446799988701</v>
      </c>
      <c r="K18" s="130">
        <f>+[21]q33!C20</f>
        <v>1024.07945606564</v>
      </c>
      <c r="L18" s="130">
        <f>+[21]q33!D20</f>
        <v>1032.68073981155</v>
      </c>
      <c r="M18" s="388"/>
    </row>
    <row r="19" spans="1:13" s="4" customFormat="1" ht="15" customHeight="1">
      <c r="A19" s="23" t="s">
        <v>54</v>
      </c>
      <c r="B19" s="130">
        <v>700.93</v>
      </c>
      <c r="C19" s="130">
        <v>732.81</v>
      </c>
      <c r="D19" s="130">
        <v>764.19</v>
      </c>
      <c r="E19" s="130">
        <v>788.46</v>
      </c>
      <c r="F19" s="130">
        <v>825.29</v>
      </c>
      <c r="G19" s="130">
        <v>840.35195550892399</v>
      </c>
      <c r="H19" s="130">
        <v>872.16752324514607</v>
      </c>
      <c r="I19" s="130">
        <v>895.56873779972705</v>
      </c>
      <c r="J19" s="273">
        <v>931.60244992371099</v>
      </c>
      <c r="K19" s="130">
        <f>+[21]q33!C21</f>
        <v>940.25773072555205</v>
      </c>
      <c r="L19" s="130">
        <f>+[21]q33!D21</f>
        <v>945.16706184636303</v>
      </c>
      <c r="M19" s="388"/>
    </row>
    <row r="20" spans="1:13" s="4" customFormat="1" ht="15" customHeight="1">
      <c r="A20" s="23" t="s">
        <v>55</v>
      </c>
      <c r="B20" s="130">
        <v>817.8</v>
      </c>
      <c r="C20" s="130">
        <v>850.1</v>
      </c>
      <c r="D20" s="130">
        <v>868.78</v>
      </c>
      <c r="E20" s="130">
        <v>904.53</v>
      </c>
      <c r="F20" s="130">
        <v>933.86</v>
      </c>
      <c r="G20" s="130">
        <v>980.51346845929811</v>
      </c>
      <c r="H20" s="130">
        <v>1021.1608716079101</v>
      </c>
      <c r="I20" s="130">
        <v>1043.65578778344</v>
      </c>
      <c r="J20" s="273">
        <v>1124.6912053144101</v>
      </c>
      <c r="K20" s="130">
        <f>+[21]q33!C22</f>
        <v>1145.4408066251001</v>
      </c>
      <c r="L20" s="130">
        <f>+[21]q33!D22</f>
        <v>1162.4158649860301</v>
      </c>
      <c r="M20" s="388"/>
    </row>
    <row r="21" spans="1:13" s="4" customFormat="1" ht="15" customHeight="1">
      <c r="A21" s="23" t="s">
        <v>56</v>
      </c>
      <c r="B21" s="130">
        <v>620.15</v>
      </c>
      <c r="C21" s="130">
        <v>653.36</v>
      </c>
      <c r="D21" s="130">
        <v>673.8</v>
      </c>
      <c r="E21" s="130">
        <v>698.04</v>
      </c>
      <c r="F21" s="130">
        <v>717.78</v>
      </c>
      <c r="G21" s="130">
        <v>748.55373377791602</v>
      </c>
      <c r="H21" s="130">
        <v>790.41725560177713</v>
      </c>
      <c r="I21" s="130">
        <v>832.92110157073398</v>
      </c>
      <c r="J21" s="273">
        <v>855.46005527166506</v>
      </c>
      <c r="K21" s="130">
        <f>+[21]q33!C23</f>
        <v>860.78615958560306</v>
      </c>
      <c r="L21" s="130">
        <f>+[21]q33!D23</f>
        <v>864.7492544016751</v>
      </c>
      <c r="M21" s="388"/>
    </row>
    <row r="22" spans="1:13" s="4" customFormat="1" ht="15" customHeight="1">
      <c r="A22" s="23" t="s">
        <v>57</v>
      </c>
      <c r="B22" s="130">
        <v>631.89</v>
      </c>
      <c r="C22" s="130">
        <v>658.97</v>
      </c>
      <c r="D22" s="130">
        <v>675.22</v>
      </c>
      <c r="E22" s="130">
        <v>733.71</v>
      </c>
      <c r="F22" s="130">
        <v>716.67</v>
      </c>
      <c r="G22" s="130">
        <v>725.33500889780805</v>
      </c>
      <c r="H22" s="130">
        <v>758.46278771593109</v>
      </c>
      <c r="I22" s="130">
        <v>801.68381863898105</v>
      </c>
      <c r="J22" s="273">
        <v>843.45137053607107</v>
      </c>
      <c r="K22" s="130">
        <f>+[21]q33!C24</f>
        <v>848.78059693053308</v>
      </c>
      <c r="L22" s="130">
        <f>+[21]q33!D24</f>
        <v>864.02130419565094</v>
      </c>
      <c r="M22" s="388"/>
    </row>
    <row r="23" spans="1:13" s="28" customFormat="1" ht="15" customHeight="1">
      <c r="A23" s="26" t="s">
        <v>58</v>
      </c>
      <c r="B23" s="131">
        <v>633.04999999999995</v>
      </c>
      <c r="C23" s="131">
        <v>668.45</v>
      </c>
      <c r="D23" s="131">
        <v>692.27</v>
      </c>
      <c r="E23" s="131">
        <v>714.93</v>
      </c>
      <c r="F23" s="131">
        <v>738.56</v>
      </c>
      <c r="G23" s="131">
        <v>763.75190172493615</v>
      </c>
      <c r="H23" s="131">
        <v>797.66347028734003</v>
      </c>
      <c r="I23" s="131">
        <v>829.12265225262206</v>
      </c>
      <c r="J23" s="274">
        <v>862.7203474088941</v>
      </c>
      <c r="K23" s="131">
        <f>+[21]q33!C25</f>
        <v>872.69477379365298</v>
      </c>
      <c r="L23" s="131">
        <f>+[21]q33!D25</f>
        <v>884.49901604690899</v>
      </c>
      <c r="M23" s="388"/>
    </row>
    <row r="24" spans="1:13" s="4" customFormat="1" ht="15" customHeight="1">
      <c r="A24" s="29" t="s">
        <v>283</v>
      </c>
      <c r="B24" s="18"/>
      <c r="C24" s="18"/>
      <c r="D24" s="18"/>
      <c r="E24" s="18"/>
      <c r="F24" s="18"/>
      <c r="G24" s="18"/>
      <c r="H24" s="18"/>
      <c r="I24" s="18"/>
      <c r="J24" s="129"/>
      <c r="K24" s="129"/>
      <c r="L24" s="129"/>
      <c r="M24" s="388"/>
    </row>
    <row r="25" spans="1:13" s="4" customFormat="1" ht="15" customHeight="1">
      <c r="A25" s="342" t="s">
        <v>187</v>
      </c>
      <c r="B25" s="342"/>
      <c r="C25" s="342"/>
      <c r="D25" s="342"/>
      <c r="E25" s="342"/>
      <c r="F25" s="342"/>
      <c r="G25" s="342"/>
      <c r="H25" s="342"/>
      <c r="I25" s="342"/>
      <c r="J25" s="343"/>
      <c r="K25" s="343"/>
      <c r="L25" s="343"/>
      <c r="M25" s="388"/>
    </row>
  </sheetData>
  <mergeCells count="1">
    <mergeCell ref="A1:L1"/>
  </mergeCells>
  <phoneticPr fontId="15" type="noConversion"/>
  <conditionalFormatting sqref="A1:XFD1048576">
    <cfRule type="cellIs" dxfId="13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olha32" enableFormatConditionsCalculation="0">
    <tabColor rgb="FF9A0000"/>
  </sheetPr>
  <dimension ref="A1:M45"/>
  <sheetViews>
    <sheetView workbookViewId="0">
      <selection sqref="A1:M1"/>
    </sheetView>
  </sheetViews>
  <sheetFormatPr defaultRowHeight="17.25" customHeight="1"/>
  <cols>
    <col min="1" max="1" width="10.140625" style="206" customWidth="1"/>
    <col min="2" max="2" width="2.7109375" style="219" customWidth="1"/>
    <col min="3" max="13" width="7.140625" style="220" customWidth="1"/>
    <col min="14" max="16384" width="9.140625" style="206"/>
  </cols>
  <sheetData>
    <row r="1" spans="1:13" s="214" customFormat="1" ht="28.5" customHeight="1">
      <c r="A1" s="440" t="s">
        <v>261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</row>
    <row r="2" spans="1:13" s="215" customFormat="1" ht="15" customHeight="1">
      <c r="A2" s="139"/>
      <c r="B2" s="139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3" s="195" customFormat="1" ht="15" customHeight="1">
      <c r="A3" s="95" t="s">
        <v>40</v>
      </c>
      <c r="B3" s="96"/>
      <c r="C3" s="75"/>
      <c r="D3" s="75"/>
      <c r="E3" s="75"/>
      <c r="F3" s="95"/>
      <c r="G3" s="75"/>
      <c r="H3" s="111"/>
      <c r="I3" s="111"/>
      <c r="J3" s="111"/>
      <c r="K3" s="226"/>
      <c r="L3" s="226"/>
      <c r="M3" s="382" t="s">
        <v>133</v>
      </c>
    </row>
    <row r="4" spans="1:13" s="196" customFormat="1" ht="28.5" customHeight="1" thickBot="1">
      <c r="A4" s="97"/>
      <c r="B4" s="97"/>
      <c r="C4" s="97">
        <v>2002</v>
      </c>
      <c r="D4" s="97">
        <v>2003</v>
      </c>
      <c r="E4" s="97">
        <v>2004</v>
      </c>
      <c r="F4" s="97">
        <v>2005</v>
      </c>
      <c r="G4" s="97">
        <v>2006</v>
      </c>
      <c r="H4" s="97">
        <v>2007</v>
      </c>
      <c r="I4" s="97">
        <v>2008</v>
      </c>
      <c r="J4" s="97">
        <v>2009</v>
      </c>
      <c r="K4" s="255">
        <v>2010</v>
      </c>
      <c r="L4" s="97">
        <v>2011</v>
      </c>
      <c r="M4" s="97">
        <v>2012</v>
      </c>
    </row>
    <row r="5" spans="1:13" s="197" customFormat="1" ht="16.5" customHeight="1" thickTop="1">
      <c r="A5" s="76" t="s">
        <v>38</v>
      </c>
      <c r="B5" s="76" t="s">
        <v>108</v>
      </c>
      <c r="C5" s="125">
        <v>819.70708150646794</v>
      </c>
      <c r="D5" s="125">
        <v>852.40048773488797</v>
      </c>
      <c r="E5" s="125">
        <v>879.62106176391308</v>
      </c>
      <c r="F5" s="125">
        <v>909.17363437591109</v>
      </c>
      <c r="G5" s="125">
        <v>935.96967052376601</v>
      </c>
      <c r="H5" s="125">
        <v>965.24629620701603</v>
      </c>
      <c r="I5" s="125">
        <v>1010.3760072203901</v>
      </c>
      <c r="J5" s="125">
        <v>1036.4416794790202</v>
      </c>
      <c r="K5" s="275">
        <v>1076.2614484440001</v>
      </c>
      <c r="L5" s="125">
        <f>+[22]q34!C7</f>
        <v>1084.5540077386001</v>
      </c>
      <c r="M5" s="125">
        <f>+[22]q34!D7</f>
        <v>1095.58619281857</v>
      </c>
    </row>
    <row r="6" spans="1:13" s="197" customFormat="1" ht="12.75" customHeight="1">
      <c r="A6" s="76"/>
      <c r="B6" s="76" t="s">
        <v>116</v>
      </c>
      <c r="C6" s="125">
        <v>903.80787501233908</v>
      </c>
      <c r="D6" s="125">
        <v>944.89685658432313</v>
      </c>
      <c r="E6" s="125">
        <v>973.85279831274102</v>
      </c>
      <c r="F6" s="125">
        <v>1005.12849392521</v>
      </c>
      <c r="G6" s="125">
        <v>1036.9122541627401</v>
      </c>
      <c r="H6" s="125">
        <v>1068.2958486006801</v>
      </c>
      <c r="I6" s="125">
        <v>1115.4109811926901</v>
      </c>
      <c r="J6" s="125">
        <v>1141.5374774492002</v>
      </c>
      <c r="K6" s="269">
        <v>1185.7</v>
      </c>
      <c r="L6" s="125">
        <f>+[22]q34!C8</f>
        <v>1196.1606364646002</v>
      </c>
      <c r="M6" s="125">
        <f>+[22]q34!D8</f>
        <v>1213.0207353340002</v>
      </c>
    </row>
    <row r="7" spans="1:13" s="197" customFormat="1" ht="12.75" customHeight="1">
      <c r="A7" s="76"/>
      <c r="B7" s="76" t="s">
        <v>117</v>
      </c>
      <c r="C7" s="125">
        <v>698.36604668573102</v>
      </c>
      <c r="D7" s="125">
        <v>721.98600334581306</v>
      </c>
      <c r="E7" s="125">
        <v>747.80710207315803</v>
      </c>
      <c r="F7" s="125">
        <v>778.16450632407907</v>
      </c>
      <c r="G7" s="125">
        <v>801.00977622730511</v>
      </c>
      <c r="H7" s="125">
        <v>829.33307489243009</v>
      </c>
      <c r="I7" s="125">
        <v>873.39411178432704</v>
      </c>
      <c r="J7" s="125">
        <v>901.02920397370201</v>
      </c>
      <c r="K7" s="269">
        <v>937.6</v>
      </c>
      <c r="L7" s="125">
        <f>+[22]q34!C9</f>
        <v>946.68748534099802</v>
      </c>
      <c r="M7" s="125">
        <f>+[22]q34!D9</f>
        <v>956.51135558425801</v>
      </c>
    </row>
    <row r="8" spans="1:13" s="198" customFormat="1" ht="16.5" customHeight="1">
      <c r="A8" s="80" t="s">
        <v>118</v>
      </c>
      <c r="B8" s="76" t="s">
        <v>108</v>
      </c>
      <c r="C8" s="125">
        <v>413.93595505618003</v>
      </c>
      <c r="D8" s="125">
        <v>415.828550665021</v>
      </c>
      <c r="E8" s="125">
        <v>420.03069682959</v>
      </c>
      <c r="F8" s="125">
        <v>429.24436203645502</v>
      </c>
      <c r="G8" s="125">
        <v>450.17927773447605</v>
      </c>
      <c r="H8" s="125">
        <v>472.86834832379407</v>
      </c>
      <c r="I8" s="125">
        <v>505.74728486125701</v>
      </c>
      <c r="J8" s="125">
        <v>521.17714285714305</v>
      </c>
      <c r="K8" s="275">
        <v>563.48776710684308</v>
      </c>
      <c r="L8" s="125">
        <f>+[23]q34!C7</f>
        <v>585.62598012646799</v>
      </c>
      <c r="M8" s="125">
        <f>+[23]q34!D7</f>
        <v>579.52568067226912</v>
      </c>
    </row>
    <row r="9" spans="1:13" s="198" customFormat="1" ht="12.75" customHeight="1">
      <c r="A9" s="81"/>
      <c r="B9" s="82" t="s">
        <v>116</v>
      </c>
      <c r="C9" s="126">
        <v>421.31692099729605</v>
      </c>
      <c r="D9" s="126">
        <v>424.25108988997306</v>
      </c>
      <c r="E9" s="126">
        <v>428.64458885278702</v>
      </c>
      <c r="F9" s="126">
        <v>436.78589822194999</v>
      </c>
      <c r="G9" s="126">
        <v>459.47369629629605</v>
      </c>
      <c r="H9" s="126">
        <v>480.66283611774105</v>
      </c>
      <c r="I9" s="126">
        <v>519.07449253731295</v>
      </c>
      <c r="J9" s="126">
        <v>533.74759592795601</v>
      </c>
      <c r="K9" s="276">
        <v>581.60983333333309</v>
      </c>
      <c r="L9" s="126">
        <f>+[23]q34!C8</f>
        <v>605.54444025157204</v>
      </c>
      <c r="M9" s="126">
        <f>+[23]q34!D8</f>
        <v>592.12341067285411</v>
      </c>
    </row>
    <row r="10" spans="1:13" s="198" customFormat="1" ht="12.75" customHeight="1">
      <c r="A10" s="80"/>
      <c r="B10" s="82" t="s">
        <v>117</v>
      </c>
      <c r="C10" s="126">
        <v>400.19749510763199</v>
      </c>
      <c r="D10" s="126">
        <v>399.44269789983804</v>
      </c>
      <c r="E10" s="126">
        <v>403.25980535279803</v>
      </c>
      <c r="F10" s="126">
        <v>412.96342819325008</v>
      </c>
      <c r="G10" s="126">
        <v>428.33860748476906</v>
      </c>
      <c r="H10" s="126">
        <v>455.90268398268404</v>
      </c>
      <c r="I10" s="126">
        <v>473.74287933094405</v>
      </c>
      <c r="J10" s="126">
        <v>493.73702564102604</v>
      </c>
      <c r="K10" s="276">
        <v>524.21180608365</v>
      </c>
      <c r="L10" s="126">
        <f>+[23]q34!C9</f>
        <v>534.87221153846201</v>
      </c>
      <c r="M10" s="126">
        <f>+[23]q34!D9</f>
        <v>546.41823170731709</v>
      </c>
    </row>
    <row r="11" spans="1:13" s="198" customFormat="1" ht="16.5" customHeight="1">
      <c r="A11" s="80" t="s">
        <v>119</v>
      </c>
      <c r="B11" s="76" t="s">
        <v>108</v>
      </c>
      <c r="C11" s="125">
        <v>542.88435305736209</v>
      </c>
      <c r="D11" s="125">
        <v>549.3552839627871</v>
      </c>
      <c r="E11" s="125">
        <v>559.03291018498112</v>
      </c>
      <c r="F11" s="125">
        <v>577.69337568314404</v>
      </c>
      <c r="G11" s="125">
        <v>596.63848838487809</v>
      </c>
      <c r="H11" s="125">
        <v>622.89804973842104</v>
      </c>
      <c r="I11" s="125">
        <v>654.08883738895304</v>
      </c>
      <c r="J11" s="125">
        <v>666.03103169218207</v>
      </c>
      <c r="K11" s="275">
        <v>706.71383422698</v>
      </c>
      <c r="L11" s="125">
        <f>+[24]q34!D7</f>
        <v>715.93472477847206</v>
      </c>
      <c r="M11" s="125">
        <f>+[24]q34!E7</f>
        <v>725.36360949234006</v>
      </c>
    </row>
    <row r="12" spans="1:13" s="198" customFormat="1" ht="12.75" customHeight="1">
      <c r="A12" s="81"/>
      <c r="B12" s="82" t="s">
        <v>116</v>
      </c>
      <c r="C12" s="126">
        <v>568.6655159440561</v>
      </c>
      <c r="D12" s="126">
        <v>574.42489638715301</v>
      </c>
      <c r="E12" s="126">
        <v>583.06546766560905</v>
      </c>
      <c r="F12" s="126">
        <v>598.56248194795705</v>
      </c>
      <c r="G12" s="126">
        <v>618.07022342112498</v>
      </c>
      <c r="H12" s="126">
        <v>648.18156696287599</v>
      </c>
      <c r="I12" s="126">
        <v>678.43504097740106</v>
      </c>
      <c r="J12" s="126">
        <v>689.13161641714612</v>
      </c>
      <c r="K12" s="276">
        <v>731.85508433346001</v>
      </c>
      <c r="L12" s="126">
        <f>+[24]q34!D8</f>
        <v>744.98599293438906</v>
      </c>
      <c r="M12" s="126">
        <f>+[24]q34!E8</f>
        <v>766.451616617539</v>
      </c>
    </row>
    <row r="13" spans="1:13" s="198" customFormat="1" ht="12.75" customHeight="1">
      <c r="A13" s="80"/>
      <c r="B13" s="82" t="s">
        <v>117</v>
      </c>
      <c r="C13" s="126">
        <v>509.71769425227404</v>
      </c>
      <c r="D13" s="126">
        <v>517.30177845578999</v>
      </c>
      <c r="E13" s="126">
        <v>527.64886982054111</v>
      </c>
      <c r="F13" s="126">
        <v>550.49332444241998</v>
      </c>
      <c r="G13" s="126">
        <v>568.89591436074397</v>
      </c>
      <c r="H13" s="126">
        <v>589.80929360787707</v>
      </c>
      <c r="I13" s="126">
        <v>622.22588667327204</v>
      </c>
      <c r="J13" s="126">
        <v>635.94381023390599</v>
      </c>
      <c r="K13" s="276">
        <v>674.75898262118301</v>
      </c>
      <c r="L13" s="126">
        <f>+[24]q34!D9</f>
        <v>679.016724318912</v>
      </c>
      <c r="M13" s="126">
        <f>+[24]q34!E9</f>
        <v>673.27407034002204</v>
      </c>
    </row>
    <row r="14" spans="1:13" s="198" customFormat="1" ht="16.5" customHeight="1">
      <c r="A14" s="80" t="s">
        <v>120</v>
      </c>
      <c r="B14" s="76" t="s">
        <v>108</v>
      </c>
      <c r="C14" s="125">
        <v>737.30962591747902</v>
      </c>
      <c r="D14" s="125">
        <v>749.01136938638001</v>
      </c>
      <c r="E14" s="125">
        <v>756.78448939742202</v>
      </c>
      <c r="F14" s="125">
        <v>774.13515350067814</v>
      </c>
      <c r="G14" s="125">
        <v>790.71705037479705</v>
      </c>
      <c r="H14" s="125">
        <v>809.69310443731513</v>
      </c>
      <c r="I14" s="125">
        <v>847.44288328356504</v>
      </c>
      <c r="J14" s="125">
        <v>851.68232272168302</v>
      </c>
      <c r="K14" s="275">
        <v>881.83741841432004</v>
      </c>
      <c r="L14" s="125">
        <f>+[24]q34!D10</f>
        <v>886.21648774364201</v>
      </c>
      <c r="M14" s="125">
        <f>+[24]q34!E10</f>
        <v>876.15164491889004</v>
      </c>
    </row>
    <row r="15" spans="1:13" s="198" customFormat="1" ht="12.75" customHeight="1">
      <c r="A15" s="81"/>
      <c r="B15" s="82" t="s">
        <v>116</v>
      </c>
      <c r="C15" s="126">
        <v>782.31608252821206</v>
      </c>
      <c r="D15" s="126">
        <v>791.83036244691107</v>
      </c>
      <c r="E15" s="126">
        <v>797.03617713890799</v>
      </c>
      <c r="F15" s="126">
        <v>813.17011156525109</v>
      </c>
      <c r="G15" s="126">
        <v>834.70036870482807</v>
      </c>
      <c r="H15" s="126">
        <v>850.00755426960006</v>
      </c>
      <c r="I15" s="126">
        <v>885.69404056562712</v>
      </c>
      <c r="J15" s="126">
        <v>882.66166025483801</v>
      </c>
      <c r="K15" s="276">
        <v>916.41260038550206</v>
      </c>
      <c r="L15" s="126">
        <f>+[24]q34!D11</f>
        <v>924.34479606289096</v>
      </c>
      <c r="M15" s="126">
        <f>+[24]q34!E11</f>
        <v>911.66736574395907</v>
      </c>
    </row>
    <row r="16" spans="1:13" s="198" customFormat="1" ht="12.75" customHeight="1">
      <c r="A16" s="80"/>
      <c r="B16" s="82" t="s">
        <v>117</v>
      </c>
      <c r="C16" s="126">
        <v>681.69768918193211</v>
      </c>
      <c r="D16" s="126">
        <v>697.5302005256691</v>
      </c>
      <c r="E16" s="126">
        <v>708.72727360937802</v>
      </c>
      <c r="F16" s="126">
        <v>728.37411411160997</v>
      </c>
      <c r="G16" s="126">
        <v>740.28620686916304</v>
      </c>
      <c r="H16" s="126">
        <v>764.11031639011003</v>
      </c>
      <c r="I16" s="126">
        <v>804.51254429862502</v>
      </c>
      <c r="J16" s="126">
        <v>816.86332557059711</v>
      </c>
      <c r="K16" s="276">
        <v>843.62053397298803</v>
      </c>
      <c r="L16" s="126">
        <f>+[24]q34!D12</f>
        <v>844.52789917018015</v>
      </c>
      <c r="M16" s="126">
        <f>+[24]q34!E12</f>
        <v>838.07517775576207</v>
      </c>
    </row>
    <row r="17" spans="1:13" s="198" customFormat="1" ht="16.5" customHeight="1">
      <c r="A17" s="80" t="s">
        <v>121</v>
      </c>
      <c r="B17" s="76" t="s">
        <v>108</v>
      </c>
      <c r="C17" s="125">
        <v>828.13018317347303</v>
      </c>
      <c r="D17" s="125">
        <v>860.27142344776905</v>
      </c>
      <c r="E17" s="125">
        <v>886.10971024878506</v>
      </c>
      <c r="F17" s="125">
        <v>913.23738624205998</v>
      </c>
      <c r="G17" s="125">
        <v>934.69521059240401</v>
      </c>
      <c r="H17" s="125">
        <v>962.85396855969009</v>
      </c>
      <c r="I17" s="125">
        <v>1002.2276461374</v>
      </c>
      <c r="J17" s="125">
        <v>1011.9038100730601</v>
      </c>
      <c r="K17" s="275">
        <v>1034.6547196948602</v>
      </c>
      <c r="L17" s="125">
        <f>+[24]q34!D13</f>
        <v>1025.1625416177903</v>
      </c>
      <c r="M17" s="125">
        <f>+[24]q34!E13</f>
        <v>1015.25037434595</v>
      </c>
    </row>
    <row r="18" spans="1:13" s="198" customFormat="1" ht="12.75" customHeight="1">
      <c r="A18" s="81"/>
      <c r="B18" s="82" t="s">
        <v>116</v>
      </c>
      <c r="C18" s="126">
        <v>898.51041831762507</v>
      </c>
      <c r="D18" s="126">
        <v>932.02097481960607</v>
      </c>
      <c r="E18" s="126">
        <v>955.74323599959405</v>
      </c>
      <c r="F18" s="126">
        <v>982.28196562716812</v>
      </c>
      <c r="G18" s="126">
        <v>1006.3019656585101</v>
      </c>
      <c r="H18" s="126">
        <v>1034.3191175185902</v>
      </c>
      <c r="I18" s="126">
        <v>1070.8122453346402</v>
      </c>
      <c r="J18" s="126">
        <v>1075.7938105022899</v>
      </c>
      <c r="K18" s="276">
        <v>1098.6149174126199</v>
      </c>
      <c r="L18" s="126">
        <f>+[24]q34!D14</f>
        <v>1085.6765461677601</v>
      </c>
      <c r="M18" s="126">
        <f>+[24]q34!E14</f>
        <v>1075.1518025425401</v>
      </c>
    </row>
    <row r="19" spans="1:13" s="198" customFormat="1" ht="12.75" customHeight="1">
      <c r="A19" s="80"/>
      <c r="B19" s="82" t="s">
        <v>117</v>
      </c>
      <c r="C19" s="126">
        <v>735.40837281107713</v>
      </c>
      <c r="D19" s="126">
        <v>768.13563574689613</v>
      </c>
      <c r="E19" s="126">
        <v>797.86821252801008</v>
      </c>
      <c r="F19" s="126">
        <v>827.43835936816606</v>
      </c>
      <c r="G19" s="126">
        <v>847.46432181935711</v>
      </c>
      <c r="H19" s="126">
        <v>877.46759705655506</v>
      </c>
      <c r="I19" s="126">
        <v>921.18449328068709</v>
      </c>
      <c r="J19" s="126">
        <v>936.61822136238902</v>
      </c>
      <c r="K19" s="276">
        <v>960.22438525784503</v>
      </c>
      <c r="L19" s="126">
        <f>+[24]q34!D15</f>
        <v>956.29274319765011</v>
      </c>
      <c r="M19" s="126">
        <f>+[24]q34!E15</f>
        <v>949.38251537888607</v>
      </c>
    </row>
    <row r="20" spans="1:13" s="198" customFormat="1" ht="16.5" customHeight="1">
      <c r="A20" s="80" t="s">
        <v>122</v>
      </c>
      <c r="B20" s="76" t="s">
        <v>108</v>
      </c>
      <c r="C20" s="125">
        <v>867.37018873167312</v>
      </c>
      <c r="D20" s="125">
        <v>901.70687327027906</v>
      </c>
      <c r="E20" s="125">
        <v>928.04330605874804</v>
      </c>
      <c r="F20" s="125">
        <v>957.78377324502105</v>
      </c>
      <c r="G20" s="125">
        <v>988.1156142769031</v>
      </c>
      <c r="H20" s="125">
        <v>1028.27018579946</v>
      </c>
      <c r="I20" s="125">
        <v>1081.99263472701</v>
      </c>
      <c r="J20" s="125">
        <v>1113.22659314055</v>
      </c>
      <c r="K20" s="275">
        <v>1147.3860981436201</v>
      </c>
      <c r="L20" s="125">
        <f>+[24]q34!D16</f>
        <v>1148.82179124647</v>
      </c>
      <c r="M20" s="125">
        <f>+[24]q34!E16</f>
        <v>1150.5448351972502</v>
      </c>
    </row>
    <row r="21" spans="1:13" s="198" customFormat="1" ht="12.75" customHeight="1">
      <c r="A21" s="81"/>
      <c r="B21" s="82" t="s">
        <v>116</v>
      </c>
      <c r="C21" s="126">
        <v>963.18044560827309</v>
      </c>
      <c r="D21" s="126">
        <v>1000.9013883203099</v>
      </c>
      <c r="E21" s="126">
        <v>1025.62297752979</v>
      </c>
      <c r="F21" s="126">
        <v>1055.7487446830503</v>
      </c>
      <c r="G21" s="126">
        <v>1089.26503948155</v>
      </c>
      <c r="H21" s="126">
        <v>1134.3027174988899</v>
      </c>
      <c r="I21" s="126">
        <v>1187.9406701198802</v>
      </c>
      <c r="J21" s="126">
        <v>1215.41658256557</v>
      </c>
      <c r="K21" s="276">
        <v>1246.2330211378601</v>
      </c>
      <c r="L21" s="126">
        <f>+[24]q34!D17</f>
        <v>1245.2765702998402</v>
      </c>
      <c r="M21" s="126">
        <f>+[24]q34!E17</f>
        <v>1245.6454495689502</v>
      </c>
    </row>
    <row r="22" spans="1:13" s="198" customFormat="1" ht="12.75" customHeight="1">
      <c r="A22" s="80"/>
      <c r="B22" s="82" t="s">
        <v>117</v>
      </c>
      <c r="C22" s="126">
        <v>736.87088148679106</v>
      </c>
      <c r="D22" s="126">
        <v>769.40899174351603</v>
      </c>
      <c r="E22" s="126">
        <v>798.74451581637106</v>
      </c>
      <c r="F22" s="126">
        <v>830.97538563711407</v>
      </c>
      <c r="G22" s="126">
        <v>860.45077387986407</v>
      </c>
      <c r="H22" s="126">
        <v>896.55521985259804</v>
      </c>
      <c r="I22" s="126">
        <v>951.42788099343204</v>
      </c>
      <c r="J22" s="126">
        <v>988.23525759717506</v>
      </c>
      <c r="K22" s="276">
        <v>1027.99115981511</v>
      </c>
      <c r="L22" s="126">
        <f>+[24]q34!D18</f>
        <v>1035.9984109673298</v>
      </c>
      <c r="M22" s="126">
        <f>+[24]q34!E18</f>
        <v>1043.78362588715</v>
      </c>
    </row>
    <row r="23" spans="1:13" s="198" customFormat="1" ht="16.5" customHeight="1">
      <c r="A23" s="80" t="s">
        <v>123</v>
      </c>
      <c r="B23" s="76" t="s">
        <v>108</v>
      </c>
      <c r="C23" s="125">
        <v>894.6924846814901</v>
      </c>
      <c r="D23" s="125">
        <v>922.31640880276905</v>
      </c>
      <c r="E23" s="125">
        <v>950.77404764351604</v>
      </c>
      <c r="F23" s="125">
        <v>980.67618270602009</v>
      </c>
      <c r="G23" s="125">
        <v>1008.6497266780201</v>
      </c>
      <c r="H23" s="125">
        <v>1041.31765404974</v>
      </c>
      <c r="I23" s="125">
        <v>1086.9342532013402</v>
      </c>
      <c r="J23" s="125">
        <v>1112.16388679023</v>
      </c>
      <c r="K23" s="275">
        <v>1150.5129349587901</v>
      </c>
      <c r="L23" s="125">
        <f>+[24]q34!D19</f>
        <v>1164.3049046531401</v>
      </c>
      <c r="M23" s="125">
        <f>+[24]q34!E19</f>
        <v>1182.65171991699</v>
      </c>
    </row>
    <row r="24" spans="1:13" s="198" customFormat="1" ht="12.75" customHeight="1">
      <c r="A24" s="81"/>
      <c r="B24" s="82" t="s">
        <v>116</v>
      </c>
      <c r="C24" s="126">
        <v>1005.2946846475101</v>
      </c>
      <c r="D24" s="126">
        <v>1043.0237137817701</v>
      </c>
      <c r="E24" s="126">
        <v>1074.8728883153801</v>
      </c>
      <c r="F24" s="126">
        <v>1108.9891683547899</v>
      </c>
      <c r="G24" s="126">
        <v>1142.1015818142901</v>
      </c>
      <c r="H24" s="126">
        <v>1177.5408309592501</v>
      </c>
      <c r="I24" s="126">
        <v>1222.3476689547799</v>
      </c>
      <c r="J24" s="126">
        <v>1244.0573063597501</v>
      </c>
      <c r="K24" s="276">
        <v>1282.0676039313601</v>
      </c>
      <c r="L24" s="126">
        <f>+[24]q34!D20</f>
        <v>1297.95669595046</v>
      </c>
      <c r="M24" s="126">
        <f>+[24]q34!E20</f>
        <v>1318.7246921764199</v>
      </c>
    </row>
    <row r="25" spans="1:13" s="198" customFormat="1" ht="12.75" customHeight="1">
      <c r="A25" s="80"/>
      <c r="B25" s="82" t="s">
        <v>117</v>
      </c>
      <c r="C25" s="126">
        <v>737.21549790777703</v>
      </c>
      <c r="D25" s="126">
        <v>754.65193861321609</v>
      </c>
      <c r="E25" s="126">
        <v>780.16580647280796</v>
      </c>
      <c r="F25" s="126">
        <v>809.28602765766209</v>
      </c>
      <c r="G25" s="126">
        <v>834.281380962556</v>
      </c>
      <c r="H25" s="126">
        <v>866.45777202806005</v>
      </c>
      <c r="I25" s="126">
        <v>914.49345528705112</v>
      </c>
      <c r="J25" s="126">
        <v>946.20296449629905</v>
      </c>
      <c r="K25" s="276">
        <v>987.99647101449307</v>
      </c>
      <c r="L25" s="126">
        <f>+[24]q34!D21</f>
        <v>1003.8479621475201</v>
      </c>
      <c r="M25" s="126">
        <f>+[24]q34!E21</f>
        <v>1026.09695349136</v>
      </c>
    </row>
    <row r="26" spans="1:13" s="198" customFormat="1" ht="16.5" customHeight="1">
      <c r="A26" s="80" t="s">
        <v>124</v>
      </c>
      <c r="B26" s="76" t="s">
        <v>108</v>
      </c>
      <c r="C26" s="125">
        <v>949.02444636588905</v>
      </c>
      <c r="D26" s="125">
        <v>980.31384148837003</v>
      </c>
      <c r="E26" s="125">
        <v>1005.75657275203</v>
      </c>
      <c r="F26" s="125">
        <v>1025.71257517348</v>
      </c>
      <c r="G26" s="125">
        <v>1041.6405032780899</v>
      </c>
      <c r="H26" s="125">
        <v>1058.52822643428</v>
      </c>
      <c r="I26" s="125">
        <v>1094.5264718537701</v>
      </c>
      <c r="J26" s="125">
        <v>1119.6526853732701</v>
      </c>
      <c r="K26" s="275">
        <v>1158.8243723292398</v>
      </c>
      <c r="L26" s="125">
        <f>+[24]q34!D22</f>
        <v>1168.0118851667</v>
      </c>
      <c r="M26" s="125">
        <f>+[24]q34!E22</f>
        <v>1180.2590372242</v>
      </c>
    </row>
    <row r="27" spans="1:13" s="198" customFormat="1" ht="12.75" customHeight="1">
      <c r="A27" s="81"/>
      <c r="B27" s="82" t="s">
        <v>116</v>
      </c>
      <c r="C27" s="126">
        <v>1066.6040455354801</v>
      </c>
      <c r="D27" s="126">
        <v>1113.00345070711</v>
      </c>
      <c r="E27" s="126">
        <v>1141.7531393239303</v>
      </c>
      <c r="F27" s="126">
        <v>1163.16766361789</v>
      </c>
      <c r="G27" s="126">
        <v>1185.4775513776099</v>
      </c>
      <c r="H27" s="126">
        <v>1204.79002348227</v>
      </c>
      <c r="I27" s="126">
        <v>1246.42381848337</v>
      </c>
      <c r="J27" s="126">
        <v>1274.7276170182301</v>
      </c>
      <c r="K27" s="276">
        <v>1316.8933676880399</v>
      </c>
      <c r="L27" s="126">
        <f>+[24]q34!D23</f>
        <v>1328.0713552525499</v>
      </c>
      <c r="M27" s="126">
        <f>+[24]q34!E23</f>
        <v>1347.45569327204</v>
      </c>
    </row>
    <row r="28" spans="1:13" s="198" customFormat="1" ht="12.75" customHeight="1">
      <c r="A28" s="80"/>
      <c r="B28" s="82" t="s">
        <v>117</v>
      </c>
      <c r="C28" s="126">
        <v>763.78800236642303</v>
      </c>
      <c r="D28" s="126">
        <v>779.48023536848416</v>
      </c>
      <c r="E28" s="126">
        <v>801.37746227789103</v>
      </c>
      <c r="F28" s="126">
        <v>827.45716345594406</v>
      </c>
      <c r="G28" s="126">
        <v>840.53907469717399</v>
      </c>
      <c r="H28" s="126">
        <v>857.76054931480405</v>
      </c>
      <c r="I28" s="126">
        <v>889.98310443195408</v>
      </c>
      <c r="J28" s="126">
        <v>915.47317820026808</v>
      </c>
      <c r="K28" s="276">
        <v>953.46055977405308</v>
      </c>
      <c r="L28" s="126">
        <f>+[24]q34!D24</f>
        <v>966.54171351846503</v>
      </c>
      <c r="M28" s="126">
        <f>+[24]q34!E24</f>
        <v>982.00335336408511</v>
      </c>
    </row>
    <row r="29" spans="1:13" s="198" customFormat="1" ht="16.5" customHeight="1">
      <c r="A29" s="80" t="s">
        <v>125</v>
      </c>
      <c r="B29" s="76" t="s">
        <v>108</v>
      </c>
      <c r="C29" s="125">
        <v>994.64767431390305</v>
      </c>
      <c r="D29" s="125">
        <v>1015.59512148564</v>
      </c>
      <c r="E29" s="125">
        <v>1042.53647347471</v>
      </c>
      <c r="F29" s="125">
        <v>1063.9039921117601</v>
      </c>
      <c r="G29" s="125">
        <v>1085.1967887537701</v>
      </c>
      <c r="H29" s="125">
        <v>1106.1274537842801</v>
      </c>
      <c r="I29" s="125">
        <v>1145.43769702483</v>
      </c>
      <c r="J29" s="125">
        <v>1173.34102067707</v>
      </c>
      <c r="K29" s="275">
        <v>1211.13828250096</v>
      </c>
      <c r="L29" s="125">
        <f>+[24]q34!D25</f>
        <v>1205.5310699654101</v>
      </c>
      <c r="M29" s="125">
        <f>+[24]q34!E25</f>
        <v>1204.0537149003701</v>
      </c>
    </row>
    <row r="30" spans="1:13" s="198" customFormat="1" ht="12.75" customHeight="1">
      <c r="A30" s="81"/>
      <c r="B30" s="82" t="s">
        <v>116</v>
      </c>
      <c r="C30" s="126">
        <v>1095.74296160019</v>
      </c>
      <c r="D30" s="126">
        <v>1135.8336308000103</v>
      </c>
      <c r="E30" s="126">
        <v>1171.5736241404802</v>
      </c>
      <c r="F30" s="126">
        <v>1198.5536586231401</v>
      </c>
      <c r="G30" s="126">
        <v>1227.66682141858</v>
      </c>
      <c r="H30" s="126">
        <v>1253.2906324827702</v>
      </c>
      <c r="I30" s="126">
        <v>1300.62736692055</v>
      </c>
      <c r="J30" s="126">
        <v>1331.0787564402001</v>
      </c>
      <c r="K30" s="276">
        <v>1376.2103027016999</v>
      </c>
      <c r="L30" s="126">
        <f>+[24]q34!D26</f>
        <v>1373.70014887974</v>
      </c>
      <c r="M30" s="126">
        <f>+[24]q34!E26</f>
        <v>1381.0578406394902</v>
      </c>
    </row>
    <row r="31" spans="1:13" s="198" customFormat="1" ht="12.75" customHeight="1">
      <c r="A31" s="80"/>
      <c r="B31" s="82" t="s">
        <v>117</v>
      </c>
      <c r="C31" s="126">
        <v>800.7999791717491</v>
      </c>
      <c r="D31" s="126">
        <v>797.63436538837607</v>
      </c>
      <c r="E31" s="126">
        <v>817.45214794740514</v>
      </c>
      <c r="F31" s="126">
        <v>838.1451300553781</v>
      </c>
      <c r="G31" s="126">
        <v>854.36942007369703</v>
      </c>
      <c r="H31" s="126">
        <v>871.78135698368601</v>
      </c>
      <c r="I31" s="126">
        <v>906.89160289903907</v>
      </c>
      <c r="J31" s="126">
        <v>939.605532440101</v>
      </c>
      <c r="K31" s="276">
        <v>973.32972868406307</v>
      </c>
      <c r="L31" s="126">
        <f>+[24]q34!D27</f>
        <v>974.42694005301303</v>
      </c>
      <c r="M31" s="126">
        <f>+[24]q34!E27</f>
        <v>976.32706711748199</v>
      </c>
    </row>
    <row r="32" spans="1:13" s="198" customFormat="1" ht="16.5" customHeight="1">
      <c r="A32" s="80" t="s">
        <v>126</v>
      </c>
      <c r="B32" s="76" t="s">
        <v>108</v>
      </c>
      <c r="C32" s="125">
        <v>993.94018205108705</v>
      </c>
      <c r="D32" s="125">
        <v>1032.1925328506202</v>
      </c>
      <c r="E32" s="125">
        <v>1062.50520093364</v>
      </c>
      <c r="F32" s="125">
        <v>1096.3800018751201</v>
      </c>
      <c r="G32" s="125">
        <v>1111.49867203393</v>
      </c>
      <c r="H32" s="125">
        <v>1122.3763626032003</v>
      </c>
      <c r="I32" s="125">
        <v>1156.5367807896801</v>
      </c>
      <c r="J32" s="125">
        <v>1187.3870506260698</v>
      </c>
      <c r="K32" s="275">
        <v>1242.5780132603099</v>
      </c>
      <c r="L32" s="125">
        <f>+[24]q34!D28</f>
        <v>1249.1361361209401</v>
      </c>
      <c r="M32" s="125">
        <f>+[24]q34!E28</f>
        <v>1267.21539810029</v>
      </c>
    </row>
    <row r="33" spans="1:13" s="198" customFormat="1" ht="12.75" customHeight="1">
      <c r="A33" s="81"/>
      <c r="B33" s="82" t="s">
        <v>116</v>
      </c>
      <c r="C33" s="126">
        <v>1099.5767538862099</v>
      </c>
      <c r="D33" s="126">
        <v>1158.8358349560399</v>
      </c>
      <c r="E33" s="126">
        <v>1189.9395578649699</v>
      </c>
      <c r="F33" s="126">
        <v>1226.43373679038</v>
      </c>
      <c r="G33" s="126">
        <v>1243.9556712895799</v>
      </c>
      <c r="H33" s="126">
        <v>1255.2769496451301</v>
      </c>
      <c r="I33" s="126">
        <v>1294.73963651227</v>
      </c>
      <c r="J33" s="126">
        <v>1333.7904792833999</v>
      </c>
      <c r="K33" s="276">
        <v>1404.7829947669802</v>
      </c>
      <c r="L33" s="126">
        <f>+[24]q34!D29</f>
        <v>1418.3216987246901</v>
      </c>
      <c r="M33" s="126">
        <f>+[24]q34!E29</f>
        <v>1455.2462021471301</v>
      </c>
    </row>
    <row r="34" spans="1:13" s="198" customFormat="1" ht="12.75" customHeight="1">
      <c r="A34" s="80"/>
      <c r="B34" s="82" t="s">
        <v>117</v>
      </c>
      <c r="C34" s="126">
        <v>761.13337298274905</v>
      </c>
      <c r="D34" s="126">
        <v>758.55290122079509</v>
      </c>
      <c r="E34" s="126">
        <v>795.94909972790708</v>
      </c>
      <c r="F34" s="126">
        <v>840.19380217449009</v>
      </c>
      <c r="G34" s="126">
        <v>858.16685434053613</v>
      </c>
      <c r="H34" s="126">
        <v>874.68310977310807</v>
      </c>
      <c r="I34" s="126">
        <v>907.80927313452503</v>
      </c>
      <c r="J34" s="126">
        <v>935.50834673410316</v>
      </c>
      <c r="K34" s="276">
        <v>972.61310613357409</v>
      </c>
      <c r="L34" s="126">
        <f>+[24]q34!D30</f>
        <v>977.00727999840797</v>
      </c>
      <c r="M34" s="126">
        <f>+[24]q34!E30</f>
        <v>987.74682012001006</v>
      </c>
    </row>
    <row r="35" spans="1:13" s="198" customFormat="1" ht="16.5" customHeight="1">
      <c r="A35" s="80" t="s">
        <v>127</v>
      </c>
      <c r="B35" s="76" t="s">
        <v>108</v>
      </c>
      <c r="C35" s="125">
        <v>892.23892968731104</v>
      </c>
      <c r="D35" s="125">
        <v>941.08952558312808</v>
      </c>
      <c r="E35" s="125">
        <v>978.36172416847501</v>
      </c>
      <c r="F35" s="125">
        <v>1013.5751001851499</v>
      </c>
      <c r="G35" s="125">
        <v>1048.4022619047601</v>
      </c>
      <c r="H35" s="125">
        <v>1077.0602463036601</v>
      </c>
      <c r="I35" s="125">
        <v>1136.9392491993801</v>
      </c>
      <c r="J35" s="125">
        <v>1173.2398938860599</v>
      </c>
      <c r="K35" s="275">
        <v>1232.0138915432399</v>
      </c>
      <c r="L35" s="125">
        <f>+[24]q34!D31</f>
        <v>1239.7543394827601</v>
      </c>
      <c r="M35" s="125">
        <f>+[24]q34!E31</f>
        <v>1253.7823119896902</v>
      </c>
    </row>
    <row r="36" spans="1:13" s="198" customFormat="1" ht="12.75" customHeight="1">
      <c r="A36" s="81"/>
      <c r="B36" s="82" t="s">
        <v>116</v>
      </c>
      <c r="C36" s="126">
        <v>973.24034422423404</v>
      </c>
      <c r="D36" s="126">
        <v>1045.2327287404</v>
      </c>
      <c r="E36" s="126">
        <v>1091.6690783055201</v>
      </c>
      <c r="F36" s="126">
        <v>1139.5174106925899</v>
      </c>
      <c r="G36" s="126">
        <v>1178.98232545418</v>
      </c>
      <c r="H36" s="126">
        <v>1213.6412103104499</v>
      </c>
      <c r="I36" s="126">
        <v>1284.7949125217101</v>
      </c>
      <c r="J36" s="126">
        <v>1329.0422172476301</v>
      </c>
      <c r="K36" s="276">
        <v>1403.0002516660302</v>
      </c>
      <c r="L36" s="126">
        <f>+[24]q34!D32</f>
        <v>1421.1272173864402</v>
      </c>
      <c r="M36" s="126">
        <f>+[24]q34!E32</f>
        <v>1460.7360453998799</v>
      </c>
    </row>
    <row r="37" spans="1:13" s="198" customFormat="1" ht="12.75" customHeight="1">
      <c r="A37" s="80"/>
      <c r="B37" s="82" t="s">
        <v>117</v>
      </c>
      <c r="C37" s="126">
        <v>684.14063796680512</v>
      </c>
      <c r="D37" s="126">
        <v>690.36767589434407</v>
      </c>
      <c r="E37" s="126">
        <v>726.13589512787507</v>
      </c>
      <c r="F37" s="126">
        <v>749.32902868068811</v>
      </c>
      <c r="G37" s="126">
        <v>785.67635405201906</v>
      </c>
      <c r="H37" s="126">
        <v>813.08306367788305</v>
      </c>
      <c r="I37" s="126">
        <v>857.80344245449203</v>
      </c>
      <c r="J37" s="126">
        <v>894.81688303648014</v>
      </c>
      <c r="K37" s="276">
        <v>941.01386860304308</v>
      </c>
      <c r="L37" s="126">
        <f>+[24]q34!D33</f>
        <v>948.78080642988596</v>
      </c>
      <c r="M37" s="126">
        <f>+[24]q34!E33</f>
        <v>949.05054409420904</v>
      </c>
    </row>
    <row r="38" spans="1:13" s="198" customFormat="1" ht="16.5" customHeight="1">
      <c r="A38" s="80" t="s">
        <v>131</v>
      </c>
      <c r="B38" s="76" t="s">
        <v>108</v>
      </c>
      <c r="C38" s="125">
        <v>858.66766834394002</v>
      </c>
      <c r="D38" s="125">
        <v>932.52798160730208</v>
      </c>
      <c r="E38" s="125">
        <v>995.66249783174305</v>
      </c>
      <c r="F38" s="125">
        <v>1048.4805711358702</v>
      </c>
      <c r="G38" s="125">
        <v>1089.56316795151</v>
      </c>
      <c r="H38" s="125">
        <v>1083.5386197933601</v>
      </c>
      <c r="I38" s="125">
        <v>1166.5790860485599</v>
      </c>
      <c r="J38" s="125">
        <v>1208.6496688913401</v>
      </c>
      <c r="K38" s="275">
        <v>1292.3993362016001</v>
      </c>
      <c r="L38" s="125">
        <f>+[24]q34!D34</f>
        <v>1319.0017028042801</v>
      </c>
      <c r="M38" s="125">
        <f>+[24]q34!E34</f>
        <v>1384.9261148348501</v>
      </c>
    </row>
    <row r="39" spans="1:13" s="198" customFormat="1" ht="12.75" customHeight="1">
      <c r="A39" s="81"/>
      <c r="B39" s="82" t="s">
        <v>116</v>
      </c>
      <c r="C39" s="126">
        <v>916.51699767418313</v>
      </c>
      <c r="D39" s="126">
        <v>998.76516113833407</v>
      </c>
      <c r="E39" s="126">
        <v>1080.09091929499</v>
      </c>
      <c r="F39" s="126">
        <v>1140.34675020283</v>
      </c>
      <c r="G39" s="126">
        <v>1185.2136229872299</v>
      </c>
      <c r="H39" s="126">
        <v>1174.52622733101</v>
      </c>
      <c r="I39" s="126">
        <v>1277.1902427745702</v>
      </c>
      <c r="J39" s="126">
        <v>1336.9906428104302</v>
      </c>
      <c r="K39" s="276">
        <v>1436.2501100317199</v>
      </c>
      <c r="L39" s="126">
        <f>+[24]q34!D35</f>
        <v>1465.05348083845</v>
      </c>
      <c r="M39" s="126">
        <f>+[24]q34!E35</f>
        <v>1568.8957003535299</v>
      </c>
    </row>
    <row r="40" spans="1:13" s="198" customFormat="1" ht="12.75" customHeight="1">
      <c r="A40" s="80"/>
      <c r="B40" s="82" t="s">
        <v>117</v>
      </c>
      <c r="C40" s="126">
        <v>700.85469793103402</v>
      </c>
      <c r="D40" s="126">
        <v>754.98088658752204</v>
      </c>
      <c r="E40" s="126">
        <v>779.42624613922499</v>
      </c>
      <c r="F40" s="126">
        <v>823.27139447513798</v>
      </c>
      <c r="G40" s="126">
        <v>853.09581102722507</v>
      </c>
      <c r="H40" s="126">
        <v>861.35058599865806</v>
      </c>
      <c r="I40" s="126">
        <v>899.2628476251881</v>
      </c>
      <c r="J40" s="126">
        <v>918.24090697674399</v>
      </c>
      <c r="K40" s="276">
        <v>973.81171679473107</v>
      </c>
      <c r="L40" s="126">
        <f>+[24]q34!D36</f>
        <v>1004.74086104784</v>
      </c>
      <c r="M40" s="126">
        <f>+[24]q34!E36</f>
        <v>1023.8968062201001</v>
      </c>
    </row>
    <row r="41" spans="1:13" s="198" customFormat="1" ht="16.5" customHeight="1">
      <c r="A41" s="80" t="s">
        <v>39</v>
      </c>
      <c r="B41" s="76" t="s">
        <v>108</v>
      </c>
      <c r="C41" s="125">
        <v>615.15970895948305</v>
      </c>
      <c r="D41" s="125">
        <v>741.67986206896603</v>
      </c>
      <c r="E41" s="125">
        <v>871.84479729729696</v>
      </c>
      <c r="F41" s="125">
        <v>994.83092036242306</v>
      </c>
      <c r="G41" s="125">
        <v>1080.9608960573501</v>
      </c>
      <c r="H41" s="125">
        <v>861.02525505842107</v>
      </c>
      <c r="I41" s="125">
        <v>885.68339055794002</v>
      </c>
      <c r="J41" s="125">
        <v>921.86734594732798</v>
      </c>
      <c r="K41" s="275">
        <v>1247.0359640602201</v>
      </c>
      <c r="L41" s="125">
        <f>+[24]q34!D37</f>
        <v>1437.1962203286701</v>
      </c>
      <c r="M41" s="125">
        <f>+[24]q34!E37</f>
        <v>1428.69767810026</v>
      </c>
    </row>
    <row r="42" spans="1:13" s="198" customFormat="1" ht="12.75" customHeight="1">
      <c r="A42" s="83"/>
      <c r="B42" s="82" t="s">
        <v>116</v>
      </c>
      <c r="C42" s="126">
        <v>664.43093381144513</v>
      </c>
      <c r="D42" s="126">
        <v>819.91441221373998</v>
      </c>
      <c r="E42" s="126">
        <v>950.15424386921006</v>
      </c>
      <c r="F42" s="126">
        <v>1117.9017660044201</v>
      </c>
      <c r="G42" s="126">
        <v>1233.9319556172002</v>
      </c>
      <c r="H42" s="126">
        <v>1016.9679129984501</v>
      </c>
      <c r="I42" s="126">
        <v>1049.3894340551201</v>
      </c>
      <c r="J42" s="126">
        <v>1111.5715255052901</v>
      </c>
      <c r="K42" s="276">
        <v>1456.8925744167302</v>
      </c>
      <c r="L42" s="126">
        <f>+[24]q34!D38</f>
        <v>1642.7120894160601</v>
      </c>
      <c r="M42" s="126">
        <f>+[24]q34!E38</f>
        <v>1640.2271227364201</v>
      </c>
    </row>
    <row r="43" spans="1:13" s="198" customFormat="1" ht="12.75" customHeight="1">
      <c r="A43" s="13"/>
      <c r="B43" s="84" t="s">
        <v>117</v>
      </c>
      <c r="C43" s="127">
        <v>528.85447265113805</v>
      </c>
      <c r="D43" s="127">
        <v>599.33644444444406</v>
      </c>
      <c r="E43" s="127">
        <v>718.97476063829799</v>
      </c>
      <c r="F43" s="127">
        <v>768.20046070460705</v>
      </c>
      <c r="G43" s="127">
        <v>801.74030379746807</v>
      </c>
      <c r="H43" s="127">
        <v>670.19808618504396</v>
      </c>
      <c r="I43" s="127">
        <v>689.54501768867908</v>
      </c>
      <c r="J43" s="127">
        <v>706.80717948717904</v>
      </c>
      <c r="K43" s="277">
        <v>927.36468137254894</v>
      </c>
      <c r="L43" s="127">
        <f>+[24]q34!D39</f>
        <v>1025.41305301645</v>
      </c>
      <c r="M43" s="127">
        <f>+[24]q34!E39</f>
        <v>1025.9002298850601</v>
      </c>
    </row>
    <row r="44" spans="1:13" s="195" customFormat="1" ht="15" customHeight="1">
      <c r="A44" s="29" t="s">
        <v>283</v>
      </c>
      <c r="B44" s="96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</row>
    <row r="45" spans="1:13" s="195" customFormat="1" ht="15" customHeight="1">
      <c r="A45" s="439" t="s">
        <v>21</v>
      </c>
      <c r="B45" s="439"/>
      <c r="C45" s="439"/>
      <c r="D45" s="439"/>
      <c r="E45" s="439"/>
      <c r="F45" s="439"/>
      <c r="G45" s="439"/>
      <c r="H45" s="439"/>
      <c r="I45" s="439"/>
      <c r="J45" s="439"/>
      <c r="K45" s="439"/>
      <c r="L45" s="439"/>
      <c r="M45" s="439"/>
    </row>
  </sheetData>
  <mergeCells count="2">
    <mergeCell ref="A1:M1"/>
    <mergeCell ref="A45:M45"/>
  </mergeCells>
  <phoneticPr fontId="15" type="noConversion"/>
  <conditionalFormatting sqref="N45:XFD45 A1:XFD44 A46:XFD1048576 A45">
    <cfRule type="cellIs" dxfId="12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>
  <sheetPr codeName="Folha33" enableFormatConditionsCalculation="0">
    <tabColor rgb="FF9A0000"/>
  </sheetPr>
  <dimension ref="A1:HM36"/>
  <sheetViews>
    <sheetView workbookViewId="0">
      <selection sqref="A1:M1"/>
    </sheetView>
  </sheetViews>
  <sheetFormatPr defaultRowHeight="11.25"/>
  <cols>
    <col min="1" max="1" width="21.85546875" style="206" customWidth="1"/>
    <col min="2" max="2" width="2.140625" style="219" customWidth="1"/>
    <col min="3" max="13" width="6.140625" style="206" bestFit="1" customWidth="1"/>
    <col min="14" max="221" width="9.140625" style="206"/>
    <col min="222" max="16384" width="9.140625" style="41"/>
  </cols>
  <sheetData>
    <row r="1" spans="1:13" s="194" customFormat="1" ht="28.5" customHeight="1">
      <c r="A1" s="453" t="s">
        <v>262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</row>
    <row r="2" spans="1:13" s="195" customFormat="1" ht="14.25" customHeight="1">
      <c r="A2" s="95"/>
      <c r="B2" s="59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s="195" customFormat="1" ht="14.25" customHeight="1">
      <c r="A3" s="95" t="s">
        <v>40</v>
      </c>
      <c r="B3" s="59"/>
      <c r="C3" s="95"/>
      <c r="D3" s="95"/>
      <c r="E3" s="95"/>
      <c r="F3" s="95"/>
      <c r="G3" s="95"/>
      <c r="H3" s="95"/>
      <c r="I3" s="95"/>
      <c r="J3" s="111"/>
      <c r="K3" s="226"/>
      <c r="L3" s="226"/>
      <c r="M3" s="382" t="s">
        <v>133</v>
      </c>
    </row>
    <row r="4" spans="1:13" s="195" customFormat="1" ht="28.5" customHeight="1" thickBot="1">
      <c r="A4" s="60"/>
      <c r="B4" s="117"/>
      <c r="C4" s="60">
        <v>2002</v>
      </c>
      <c r="D4" s="60">
        <v>2003</v>
      </c>
      <c r="E4" s="60">
        <v>2004</v>
      </c>
      <c r="F4" s="60">
        <v>2005</v>
      </c>
      <c r="G4" s="60">
        <v>2006</v>
      </c>
      <c r="H4" s="60">
        <v>2007</v>
      </c>
      <c r="I4" s="60">
        <v>2008</v>
      </c>
      <c r="J4" s="60">
        <v>2009</v>
      </c>
      <c r="K4" s="261">
        <v>2010</v>
      </c>
      <c r="L4" s="60">
        <v>2011</v>
      </c>
      <c r="M4" s="60">
        <v>2012</v>
      </c>
    </row>
    <row r="5" spans="1:13" s="195" customFormat="1" ht="20.25" customHeight="1" thickTop="1">
      <c r="A5" s="93" t="s">
        <v>38</v>
      </c>
      <c r="B5" s="93" t="s">
        <v>108</v>
      </c>
      <c r="C5" s="118">
        <v>819.70708150646794</v>
      </c>
      <c r="D5" s="118">
        <v>852.40048773488797</v>
      </c>
      <c r="E5" s="118">
        <v>879.62106176391308</v>
      </c>
      <c r="F5" s="118">
        <v>909.17363437591109</v>
      </c>
      <c r="G5" s="118">
        <v>935.96967052376601</v>
      </c>
      <c r="H5" s="118">
        <v>965.24629620701603</v>
      </c>
      <c r="I5" s="118">
        <v>1010.3760072203901</v>
      </c>
      <c r="J5" s="118">
        <v>1036.4416794790202</v>
      </c>
      <c r="K5" s="275">
        <v>1076.2614484440001</v>
      </c>
      <c r="L5" s="125">
        <f>+[25]q35!C7</f>
        <v>1084.5540077386001</v>
      </c>
      <c r="M5" s="125">
        <f>+[25]q35!D7</f>
        <v>1095.58619281857</v>
      </c>
    </row>
    <row r="6" spans="1:13" s="195" customFormat="1" ht="15" customHeight="1">
      <c r="A6" s="95"/>
      <c r="B6" s="93" t="s">
        <v>116</v>
      </c>
      <c r="C6" s="118">
        <v>903.80787501233908</v>
      </c>
      <c r="D6" s="118">
        <v>944.89685658432313</v>
      </c>
      <c r="E6" s="118">
        <v>973.85279831274102</v>
      </c>
      <c r="F6" s="118">
        <v>1005.12849392521</v>
      </c>
      <c r="G6" s="118">
        <v>1036.9122541627401</v>
      </c>
      <c r="H6" s="118">
        <v>1068.2958486006801</v>
      </c>
      <c r="I6" s="118">
        <v>1115.4109811926901</v>
      </c>
      <c r="J6" s="118">
        <v>1141.5374774492002</v>
      </c>
      <c r="K6" s="269">
        <v>1185.7</v>
      </c>
      <c r="L6" s="125">
        <f>+[25]q35!C8</f>
        <v>1196.1606364646002</v>
      </c>
      <c r="M6" s="125">
        <f>+[25]q35!D8</f>
        <v>1213.0207353340002</v>
      </c>
    </row>
    <row r="7" spans="1:13" s="195" customFormat="1" ht="15" customHeight="1">
      <c r="A7" s="95"/>
      <c r="B7" s="93" t="s">
        <v>117</v>
      </c>
      <c r="C7" s="118">
        <v>698.36604668573102</v>
      </c>
      <c r="D7" s="118">
        <v>721.98600334581306</v>
      </c>
      <c r="E7" s="118">
        <v>747.80710207315803</v>
      </c>
      <c r="F7" s="118">
        <v>778.16450632407907</v>
      </c>
      <c r="G7" s="118">
        <v>801.00977622730511</v>
      </c>
      <c r="H7" s="118">
        <v>829.33307489243009</v>
      </c>
      <c r="I7" s="118">
        <v>873.39411178432704</v>
      </c>
      <c r="J7" s="118">
        <v>901.02920397370201</v>
      </c>
      <c r="K7" s="269">
        <v>937.6</v>
      </c>
      <c r="L7" s="125">
        <f>+[25]q35!C9</f>
        <v>946.68748534099802</v>
      </c>
      <c r="M7" s="125">
        <f>+[25]q35!D9</f>
        <v>956.51135558425801</v>
      </c>
    </row>
    <row r="8" spans="1:13" s="195" customFormat="1" ht="20.25" customHeight="1">
      <c r="A8" s="95" t="s">
        <v>111</v>
      </c>
      <c r="B8" s="93" t="s">
        <v>108</v>
      </c>
      <c r="C8" s="119">
        <v>2289.1319958358704</v>
      </c>
      <c r="D8" s="119">
        <v>2265.3628790874004</v>
      </c>
      <c r="E8" s="119">
        <v>2244.3322776674704</v>
      </c>
      <c r="F8" s="119">
        <v>2423.1811525622902</v>
      </c>
      <c r="G8" s="119">
        <v>2421.7063511826104</v>
      </c>
      <c r="H8" s="119">
        <v>2385.06150934165</v>
      </c>
      <c r="I8" s="119">
        <v>2450.4309254698205</v>
      </c>
      <c r="J8" s="119">
        <v>2490.6261696925199</v>
      </c>
      <c r="K8" s="279">
        <v>2435.25639839324</v>
      </c>
      <c r="L8" s="119">
        <f>+[26]q35!D8</f>
        <v>2435.8050489590601</v>
      </c>
      <c r="M8" s="119">
        <f>+[26]q35!E8</f>
        <v>2420.8537584682304</v>
      </c>
    </row>
    <row r="9" spans="1:13" s="88" customFormat="1" ht="15" customHeight="1">
      <c r="A9" s="89"/>
      <c r="B9" s="59" t="s">
        <v>116</v>
      </c>
      <c r="C9" s="120">
        <v>2537.1271885594201</v>
      </c>
      <c r="D9" s="120">
        <v>2518.2684794163602</v>
      </c>
      <c r="E9" s="120">
        <v>2473.6334415244205</v>
      </c>
      <c r="F9" s="120">
        <v>2722.2376720625198</v>
      </c>
      <c r="G9" s="120">
        <v>2722.7659086644803</v>
      </c>
      <c r="H9" s="120">
        <v>2723.2425345158899</v>
      </c>
      <c r="I9" s="120">
        <v>2800.4395995284899</v>
      </c>
      <c r="J9" s="120">
        <v>2838.7534741537897</v>
      </c>
      <c r="K9" s="280">
        <v>2773.94861986656</v>
      </c>
      <c r="L9" s="120">
        <f>+[26]q35!D9</f>
        <v>2780.7846911571901</v>
      </c>
      <c r="M9" s="120">
        <f>+[26]q35!E9</f>
        <v>2764.7737582655304</v>
      </c>
    </row>
    <row r="10" spans="1:13" s="88" customFormat="1" ht="15" customHeight="1">
      <c r="A10" s="89"/>
      <c r="B10" s="59" t="s">
        <v>117</v>
      </c>
      <c r="C10" s="120">
        <v>1800.3557791847802</v>
      </c>
      <c r="D10" s="120">
        <v>1781.1627972464</v>
      </c>
      <c r="E10" s="120">
        <v>1810.00310694175</v>
      </c>
      <c r="F10" s="120">
        <v>1908.10782674545</v>
      </c>
      <c r="G10" s="120">
        <v>1916.0399130434801</v>
      </c>
      <c r="H10" s="120">
        <v>1897.1526325015102</v>
      </c>
      <c r="I10" s="120">
        <v>1956.9618546987001</v>
      </c>
      <c r="J10" s="120">
        <v>2006.73698141264</v>
      </c>
      <c r="K10" s="280">
        <v>1972.9295497252001</v>
      </c>
      <c r="L10" s="120">
        <f>+[26]q35!D10</f>
        <v>1979.4957915259301</v>
      </c>
      <c r="M10" s="120">
        <f>+[26]q35!E10</f>
        <v>1973.1366082514301</v>
      </c>
    </row>
    <row r="11" spans="1:13" s="195" customFormat="1" ht="20.25" customHeight="1">
      <c r="A11" s="95" t="s">
        <v>112</v>
      </c>
      <c r="B11" s="93" t="s">
        <v>108</v>
      </c>
      <c r="C11" s="119">
        <v>1586.56229155349</v>
      </c>
      <c r="D11" s="119">
        <v>1558.14372377823</v>
      </c>
      <c r="E11" s="119">
        <v>1576.5304383434602</v>
      </c>
      <c r="F11" s="119">
        <v>1623.1771475884702</v>
      </c>
      <c r="G11" s="119">
        <v>1637.6935453188901</v>
      </c>
      <c r="H11" s="119">
        <v>1679.5114817741401</v>
      </c>
      <c r="I11" s="119">
        <v>1752.54719131555</v>
      </c>
      <c r="J11" s="119">
        <v>1760.14593751086</v>
      </c>
      <c r="K11" s="279">
        <v>1697.89213402417</v>
      </c>
      <c r="L11" s="119">
        <f>+[26]q35!D11</f>
        <v>1705.86293248782</v>
      </c>
      <c r="M11" s="119">
        <f>+[26]q35!E11</f>
        <v>1709.9792511394601</v>
      </c>
    </row>
    <row r="12" spans="1:13" s="88" customFormat="1" ht="15" customHeight="1">
      <c r="A12" s="89"/>
      <c r="B12" s="59" t="s">
        <v>116</v>
      </c>
      <c r="C12" s="120">
        <v>1688.8063572123701</v>
      </c>
      <c r="D12" s="120">
        <v>1658.7864839492302</v>
      </c>
      <c r="E12" s="120">
        <v>1691.4378506504502</v>
      </c>
      <c r="F12" s="120">
        <v>1751.3936262754</v>
      </c>
      <c r="G12" s="120">
        <v>1784.1159570714499</v>
      </c>
      <c r="H12" s="120">
        <v>1830.4033409991703</v>
      </c>
      <c r="I12" s="120">
        <v>1919.22447109214</v>
      </c>
      <c r="J12" s="120">
        <v>1927.3725173411301</v>
      </c>
      <c r="K12" s="280">
        <v>1834.6004996239199</v>
      </c>
      <c r="L12" s="120">
        <f>+[26]q35!D12</f>
        <v>1863.16589641322</v>
      </c>
      <c r="M12" s="120">
        <f>+[26]q35!E12</f>
        <v>1864.00339933543</v>
      </c>
    </row>
    <row r="13" spans="1:13" s="88" customFormat="1" ht="15" customHeight="1">
      <c r="A13" s="89"/>
      <c r="B13" s="59" t="s">
        <v>117</v>
      </c>
      <c r="C13" s="120">
        <v>1425.7092757289299</v>
      </c>
      <c r="D13" s="120">
        <v>1397.0118559134598</v>
      </c>
      <c r="E13" s="120">
        <v>1396.9800229672701</v>
      </c>
      <c r="F13" s="120">
        <v>1451.44468533996</v>
      </c>
      <c r="G13" s="120">
        <v>1451.0239519773402</v>
      </c>
      <c r="H13" s="120">
        <v>1473.89893830288</v>
      </c>
      <c r="I13" s="120">
        <v>1534.4245161681999</v>
      </c>
      <c r="J13" s="120">
        <v>1548.3273600331001</v>
      </c>
      <c r="K13" s="280">
        <v>1522.5457160467402</v>
      </c>
      <c r="L13" s="120">
        <f>+[26]q35!D13</f>
        <v>1513.0893738813202</v>
      </c>
      <c r="M13" s="120">
        <f>+[26]q35!E13</f>
        <v>1530.37116297174</v>
      </c>
    </row>
    <row r="14" spans="1:13" s="195" customFormat="1" ht="20.25" customHeight="1">
      <c r="A14" s="95" t="s">
        <v>143</v>
      </c>
      <c r="B14" s="93" t="s">
        <v>108</v>
      </c>
      <c r="C14" s="119">
        <v>1103.4749121151501</v>
      </c>
      <c r="D14" s="119">
        <v>1124.2971905048398</v>
      </c>
      <c r="E14" s="119">
        <v>1145.7050269412503</v>
      </c>
      <c r="F14" s="119">
        <v>1186.6015241223199</v>
      </c>
      <c r="G14" s="119">
        <v>1228.8466346601801</v>
      </c>
      <c r="H14" s="119">
        <v>1277.3624721798401</v>
      </c>
      <c r="I14" s="119">
        <v>1318.9185454301301</v>
      </c>
      <c r="J14" s="119">
        <v>1334.1089140709903</v>
      </c>
      <c r="K14" s="279">
        <v>1477.4243041877701</v>
      </c>
      <c r="L14" s="119">
        <f>+[26]q35!D14</f>
        <v>1484.26260649149</v>
      </c>
      <c r="M14" s="119">
        <f>+[26]q35!E14</f>
        <v>1512.2062701518</v>
      </c>
    </row>
    <row r="15" spans="1:13" s="88" customFormat="1" ht="15" customHeight="1">
      <c r="A15" s="89"/>
      <c r="B15" s="59" t="s">
        <v>116</v>
      </c>
      <c r="C15" s="120">
        <v>1139.7811760069601</v>
      </c>
      <c r="D15" s="120">
        <v>1173.34421326906</v>
      </c>
      <c r="E15" s="120">
        <v>1196.0772875392299</v>
      </c>
      <c r="F15" s="120">
        <v>1240.4741020352901</v>
      </c>
      <c r="G15" s="120">
        <v>1284.2264349247</v>
      </c>
      <c r="H15" s="120">
        <v>1336.56880756742</v>
      </c>
      <c r="I15" s="120">
        <v>1378.3881956545001</v>
      </c>
      <c r="J15" s="120">
        <v>1392.5825495021302</v>
      </c>
      <c r="K15" s="280">
        <v>1526.5678029918199</v>
      </c>
      <c r="L15" s="120">
        <f>+[26]q35!D15</f>
        <v>1534.42535310209</v>
      </c>
      <c r="M15" s="120">
        <f>+[26]q35!E15</f>
        <v>1567.8933612318203</v>
      </c>
    </row>
    <row r="16" spans="1:13" s="88" customFormat="1" ht="15" customHeight="1">
      <c r="A16" s="89"/>
      <c r="B16" s="59" t="s">
        <v>117</v>
      </c>
      <c r="C16" s="120">
        <v>984.45845300893507</v>
      </c>
      <c r="D16" s="120">
        <v>973.89611785268403</v>
      </c>
      <c r="E16" s="120">
        <v>996.83681718113303</v>
      </c>
      <c r="F16" s="120">
        <v>1029.5330723314601</v>
      </c>
      <c r="G16" s="120">
        <v>1073.5404344630801</v>
      </c>
      <c r="H16" s="120">
        <v>1112.4260479041902</v>
      </c>
      <c r="I16" s="120">
        <v>1157.3383404751</v>
      </c>
      <c r="J16" s="120">
        <v>1179.8990570335702</v>
      </c>
      <c r="K16" s="280">
        <v>1376.46288278417</v>
      </c>
      <c r="L16" s="120">
        <f>+[26]q35!D16</f>
        <v>1387.1732531421103</v>
      </c>
      <c r="M16" s="120">
        <f>+[26]q35!E16</f>
        <v>1409.6016973457299</v>
      </c>
    </row>
    <row r="17" spans="1:13" s="195" customFormat="1" ht="20.25" customHeight="1">
      <c r="A17" s="95" t="s">
        <v>142</v>
      </c>
      <c r="B17" s="93" t="s">
        <v>108</v>
      </c>
      <c r="C17" s="119">
        <v>1242.0909218039601</v>
      </c>
      <c r="D17" s="119">
        <v>1251.8994294390102</v>
      </c>
      <c r="E17" s="119">
        <v>1311.67881082653</v>
      </c>
      <c r="F17" s="119">
        <v>1345.59897235273</v>
      </c>
      <c r="G17" s="119">
        <v>1343.4844506288</v>
      </c>
      <c r="H17" s="119">
        <v>1384.5476112229501</v>
      </c>
      <c r="I17" s="119">
        <v>1415.0353706633898</v>
      </c>
      <c r="J17" s="119">
        <v>1425.8935075380102</v>
      </c>
      <c r="K17" s="279">
        <v>1397.20822750504</v>
      </c>
      <c r="L17" s="119">
        <f>+[26]q35!D17</f>
        <v>1422.1290510983902</v>
      </c>
      <c r="M17" s="119">
        <f>+[26]q35!E17</f>
        <v>1431.60349900913</v>
      </c>
    </row>
    <row r="18" spans="1:13" s="88" customFormat="1" ht="15" customHeight="1">
      <c r="A18" s="89"/>
      <c r="B18" s="59" t="s">
        <v>116</v>
      </c>
      <c r="C18" s="120">
        <v>1315.1861676516803</v>
      </c>
      <c r="D18" s="120">
        <v>1341.7439459371401</v>
      </c>
      <c r="E18" s="120">
        <v>1413.9063645716003</v>
      </c>
      <c r="F18" s="120">
        <v>1449.2091832634501</v>
      </c>
      <c r="G18" s="120">
        <v>1443.6150742931402</v>
      </c>
      <c r="H18" s="120">
        <v>1494.5837774795002</v>
      </c>
      <c r="I18" s="120">
        <v>1517.7894817180002</v>
      </c>
      <c r="J18" s="120">
        <v>1532.9875080532402</v>
      </c>
      <c r="K18" s="280">
        <v>1520.7280472369503</v>
      </c>
      <c r="L18" s="120">
        <f>+[26]q35!D18</f>
        <v>1566.7254839404102</v>
      </c>
      <c r="M18" s="120">
        <f>+[26]q35!E18</f>
        <v>1580.8575366521902</v>
      </c>
    </row>
    <row r="19" spans="1:13" s="88" customFormat="1" ht="15" customHeight="1">
      <c r="A19" s="89"/>
      <c r="B19" s="59" t="s">
        <v>117</v>
      </c>
      <c r="C19" s="120">
        <v>1148.0404889465601</v>
      </c>
      <c r="D19" s="120">
        <v>1140.6588472877402</v>
      </c>
      <c r="E19" s="120">
        <v>1185.6032566042902</v>
      </c>
      <c r="F19" s="120">
        <v>1218.1198284432303</v>
      </c>
      <c r="G19" s="120">
        <v>1222.9189516054203</v>
      </c>
      <c r="H19" s="120">
        <v>1253.9851413952701</v>
      </c>
      <c r="I19" s="120">
        <v>1295.51904290122</v>
      </c>
      <c r="J19" s="120">
        <v>1303.7333612192801</v>
      </c>
      <c r="K19" s="280">
        <v>1251.7069458579301</v>
      </c>
      <c r="L19" s="120">
        <f>+[26]q35!D19</f>
        <v>1259.4066747415</v>
      </c>
      <c r="M19" s="120">
        <f>+[26]q35!E19</f>
        <v>1272.2597067232302</v>
      </c>
    </row>
    <row r="20" spans="1:13" s="195" customFormat="1" ht="20.25" customHeight="1">
      <c r="A20" s="95" t="s">
        <v>113</v>
      </c>
      <c r="B20" s="93" t="s">
        <v>108</v>
      </c>
      <c r="C20" s="119">
        <v>702.00338568343807</v>
      </c>
      <c r="D20" s="119">
        <v>723.86803544098711</v>
      </c>
      <c r="E20" s="119">
        <v>741.97766085752403</v>
      </c>
      <c r="F20" s="119">
        <v>756.02590509225809</v>
      </c>
      <c r="G20" s="119">
        <v>772.40389153325509</v>
      </c>
      <c r="H20" s="119">
        <v>799.51306601108399</v>
      </c>
      <c r="I20" s="119">
        <v>830.59074837056812</v>
      </c>
      <c r="J20" s="119">
        <v>845.52463789731712</v>
      </c>
      <c r="K20" s="279">
        <v>876.14796859084902</v>
      </c>
      <c r="L20" s="119">
        <f>+[26]q35!D20</f>
        <v>879.35587077535001</v>
      </c>
      <c r="M20" s="119">
        <f>+[26]q35!E20</f>
        <v>884.87176060150205</v>
      </c>
    </row>
    <row r="21" spans="1:13" s="88" customFormat="1" ht="15" customHeight="1">
      <c r="A21" s="89"/>
      <c r="B21" s="59" t="s">
        <v>116</v>
      </c>
      <c r="C21" s="120">
        <v>740.43142831591911</v>
      </c>
      <c r="D21" s="120">
        <v>764.97407329628606</v>
      </c>
      <c r="E21" s="120">
        <v>783.59818363079103</v>
      </c>
      <c r="F21" s="120">
        <v>797.716137076226</v>
      </c>
      <c r="G21" s="120">
        <v>818.17770379510807</v>
      </c>
      <c r="H21" s="120">
        <v>848.69504309677109</v>
      </c>
      <c r="I21" s="120">
        <v>880.60694624038297</v>
      </c>
      <c r="J21" s="120">
        <v>894.18498997092115</v>
      </c>
      <c r="K21" s="280">
        <v>922.37716373937906</v>
      </c>
      <c r="L21" s="120">
        <f>+[26]q35!D21</f>
        <v>928.30093630322006</v>
      </c>
      <c r="M21" s="120">
        <f>+[26]q35!E21</f>
        <v>938.97186352964309</v>
      </c>
    </row>
    <row r="22" spans="1:13" s="88" customFormat="1" ht="15" customHeight="1">
      <c r="A22" s="89"/>
      <c r="B22" s="59" t="s">
        <v>117</v>
      </c>
      <c r="C22" s="120">
        <v>632.93220927728009</v>
      </c>
      <c r="D22" s="120">
        <v>652.32053143522808</v>
      </c>
      <c r="E22" s="120">
        <v>668.39679304672507</v>
      </c>
      <c r="F22" s="120">
        <v>683.58265065583009</v>
      </c>
      <c r="G22" s="120">
        <v>693.96335719082106</v>
      </c>
      <c r="H22" s="120">
        <v>716.08203911619398</v>
      </c>
      <c r="I22" s="120">
        <v>746.41873418239913</v>
      </c>
      <c r="J22" s="120">
        <v>766.07610058753198</v>
      </c>
      <c r="K22" s="280">
        <v>800.13855683638508</v>
      </c>
      <c r="L22" s="120">
        <f>+[26]q35!D22</f>
        <v>802.10984377294903</v>
      </c>
      <c r="M22" s="120">
        <f>+[26]q35!E22</f>
        <v>804.88864671444298</v>
      </c>
    </row>
    <row r="23" spans="1:13" s="195" customFormat="1" ht="20.25" customHeight="1">
      <c r="A23" s="95" t="s">
        <v>144</v>
      </c>
      <c r="B23" s="93" t="s">
        <v>108</v>
      </c>
      <c r="C23" s="119">
        <v>560.28473187001009</v>
      </c>
      <c r="D23" s="119">
        <v>576.42770671841015</v>
      </c>
      <c r="E23" s="119">
        <v>601.80771615237506</v>
      </c>
      <c r="F23" s="119">
        <v>613.14268369051103</v>
      </c>
      <c r="G23" s="119">
        <v>648.178417011325</v>
      </c>
      <c r="H23" s="119">
        <v>663.22240116024705</v>
      </c>
      <c r="I23" s="119">
        <v>680.88447360837006</v>
      </c>
      <c r="J23" s="119">
        <v>687.14722150760304</v>
      </c>
      <c r="K23" s="279">
        <v>698.40161273244701</v>
      </c>
      <c r="L23" s="119">
        <f>+[26]q35!D23</f>
        <v>705.42741485382203</v>
      </c>
      <c r="M23" s="119">
        <f>+[26]q35!E23</f>
        <v>707.76427880113613</v>
      </c>
    </row>
    <row r="24" spans="1:13" s="88" customFormat="1" ht="15" customHeight="1">
      <c r="A24" s="89"/>
      <c r="B24" s="59" t="s">
        <v>116</v>
      </c>
      <c r="C24" s="120">
        <v>643.15540914128701</v>
      </c>
      <c r="D24" s="120">
        <v>660.39388847485509</v>
      </c>
      <c r="E24" s="120">
        <v>685.27823318534911</v>
      </c>
      <c r="F24" s="120">
        <v>698.50415389383704</v>
      </c>
      <c r="G24" s="120">
        <v>736.29614961760808</v>
      </c>
      <c r="H24" s="120">
        <v>751.0705171499601</v>
      </c>
      <c r="I24" s="120">
        <v>763.525295277591</v>
      </c>
      <c r="J24" s="120">
        <v>767.25473666537209</v>
      </c>
      <c r="K24" s="280">
        <v>772.22360016025209</v>
      </c>
      <c r="L24" s="120">
        <f>+[26]q35!D24</f>
        <v>780.14667176740602</v>
      </c>
      <c r="M24" s="120">
        <f>+[26]q35!E24</f>
        <v>780.63848038193009</v>
      </c>
    </row>
    <row r="25" spans="1:13" s="88" customFormat="1" ht="15" customHeight="1">
      <c r="A25" s="89"/>
      <c r="B25" s="59" t="s">
        <v>117</v>
      </c>
      <c r="C25" s="120">
        <v>498.77254586956604</v>
      </c>
      <c r="D25" s="120">
        <v>515.42880794067105</v>
      </c>
      <c r="E25" s="120">
        <v>543.04981552565903</v>
      </c>
      <c r="F25" s="120">
        <v>555.07358929306508</v>
      </c>
      <c r="G25" s="120">
        <v>587.17267089202801</v>
      </c>
      <c r="H25" s="120">
        <v>603.51717555108303</v>
      </c>
      <c r="I25" s="120">
        <v>624.62309508871306</v>
      </c>
      <c r="J25" s="120">
        <v>631.57855088879614</v>
      </c>
      <c r="K25" s="280">
        <v>643.68934850143398</v>
      </c>
      <c r="L25" s="120">
        <f>+[26]q35!D25</f>
        <v>650.36545387830404</v>
      </c>
      <c r="M25" s="120">
        <f>+[26]q35!E25</f>
        <v>653.3630876000351</v>
      </c>
    </row>
    <row r="26" spans="1:13" s="195" customFormat="1" ht="20.25" customHeight="1">
      <c r="A26" s="95" t="s">
        <v>114</v>
      </c>
      <c r="B26" s="93" t="s">
        <v>108</v>
      </c>
      <c r="C26" s="119">
        <v>501.88626142948505</v>
      </c>
      <c r="D26" s="119">
        <v>515.95784237650707</v>
      </c>
      <c r="E26" s="119">
        <v>527.51513370920213</v>
      </c>
      <c r="F26" s="119">
        <v>536.2941687625131</v>
      </c>
      <c r="G26" s="119">
        <v>550.73493135006208</v>
      </c>
      <c r="H26" s="119">
        <v>569.50323949822302</v>
      </c>
      <c r="I26" s="119">
        <v>590.62245626694914</v>
      </c>
      <c r="J26" s="119">
        <v>613.81590920407405</v>
      </c>
      <c r="K26" s="279">
        <v>643.48980699475612</v>
      </c>
      <c r="L26" s="119">
        <f>+[26]q35!D26</f>
        <v>655.48570767594606</v>
      </c>
      <c r="M26" s="119">
        <f>+[26]q35!E26</f>
        <v>656.95063685453499</v>
      </c>
    </row>
    <row r="27" spans="1:13" s="88" customFormat="1" ht="15" customHeight="1">
      <c r="A27" s="89"/>
      <c r="B27" s="59" t="s">
        <v>116</v>
      </c>
      <c r="C27" s="120">
        <v>534.02806963468402</v>
      </c>
      <c r="D27" s="120">
        <v>555.12182652470301</v>
      </c>
      <c r="E27" s="120">
        <v>567.83885721034403</v>
      </c>
      <c r="F27" s="120">
        <v>576.78280831268603</v>
      </c>
      <c r="G27" s="120">
        <v>595.14565394348904</v>
      </c>
      <c r="H27" s="120">
        <v>615.27945210906103</v>
      </c>
      <c r="I27" s="120">
        <v>637.10512946946494</v>
      </c>
      <c r="J27" s="120">
        <v>663.8996361943191</v>
      </c>
      <c r="K27" s="280">
        <v>696.12251083260105</v>
      </c>
      <c r="L27" s="120">
        <f>+[26]q35!D27</f>
        <v>707.475437492791</v>
      </c>
      <c r="M27" s="120">
        <f>+[26]q35!E27</f>
        <v>712.66488192618601</v>
      </c>
    </row>
    <row r="28" spans="1:13" s="88" customFormat="1" ht="15" customHeight="1">
      <c r="A28" s="89"/>
      <c r="B28" s="59" t="s">
        <v>117</v>
      </c>
      <c r="C28" s="120">
        <v>461.47678437201398</v>
      </c>
      <c r="D28" s="120">
        <v>468.91873101824598</v>
      </c>
      <c r="E28" s="120">
        <v>480.65097646281305</v>
      </c>
      <c r="F28" s="120">
        <v>489.92038666834003</v>
      </c>
      <c r="G28" s="120">
        <v>501.78027752746505</v>
      </c>
      <c r="H28" s="120">
        <v>519.19333872830202</v>
      </c>
      <c r="I28" s="120">
        <v>539.67324052486606</v>
      </c>
      <c r="J28" s="120">
        <v>558.88755166191902</v>
      </c>
      <c r="K28" s="280">
        <v>588.98445802431206</v>
      </c>
      <c r="L28" s="120">
        <f>+[26]q35!D28</f>
        <v>598.51926080812507</v>
      </c>
      <c r="M28" s="120">
        <f>+[26]q35!E28</f>
        <v>600.05345793346896</v>
      </c>
    </row>
    <row r="29" spans="1:13" s="195" customFormat="1" ht="20.25" customHeight="1">
      <c r="A29" s="95" t="s">
        <v>115</v>
      </c>
      <c r="B29" s="93" t="s">
        <v>108</v>
      </c>
      <c r="C29" s="119">
        <v>465.42073076858003</v>
      </c>
      <c r="D29" s="119">
        <v>478.11789636730003</v>
      </c>
      <c r="E29" s="119">
        <v>484.26706572039501</v>
      </c>
      <c r="F29" s="119">
        <v>500.82444508911806</v>
      </c>
      <c r="G29" s="119">
        <v>521.59290228291002</v>
      </c>
      <c r="H29" s="119">
        <v>542.54446432197301</v>
      </c>
      <c r="I29" s="119">
        <v>570.31964835213603</v>
      </c>
      <c r="J29" s="119">
        <v>590.479673947724</v>
      </c>
      <c r="K29" s="279">
        <v>630.47949453661408</v>
      </c>
      <c r="L29" s="119">
        <f>+[26]q35!D29</f>
        <v>642.52889833805807</v>
      </c>
      <c r="M29" s="119">
        <f>+[26]q35!E29</f>
        <v>652.29557046480909</v>
      </c>
    </row>
    <row r="30" spans="1:13" s="88" customFormat="1" ht="15" customHeight="1">
      <c r="A30" s="89"/>
      <c r="B30" s="59" t="s">
        <v>116</v>
      </c>
      <c r="C30" s="120">
        <v>479.95041111091803</v>
      </c>
      <c r="D30" s="120">
        <v>493.68601899926904</v>
      </c>
      <c r="E30" s="120">
        <v>500.600087390255</v>
      </c>
      <c r="F30" s="120">
        <v>521.02216846678607</v>
      </c>
      <c r="G30" s="120">
        <v>543.50214121093302</v>
      </c>
      <c r="H30" s="120">
        <v>566.57660865241201</v>
      </c>
      <c r="I30" s="120">
        <v>595.89819197231202</v>
      </c>
      <c r="J30" s="120">
        <v>614.21219451309912</v>
      </c>
      <c r="K30" s="280">
        <v>659.09518127727108</v>
      </c>
      <c r="L30" s="120">
        <f>+[26]q35!D30</f>
        <v>670.33032558139507</v>
      </c>
      <c r="M30" s="120">
        <f>+[26]q35!E30</f>
        <v>681.351428093148</v>
      </c>
    </row>
    <row r="31" spans="1:13" s="88" customFormat="1" ht="15" customHeight="1">
      <c r="A31" s="89"/>
      <c r="B31" s="59" t="s">
        <v>117</v>
      </c>
      <c r="C31" s="120">
        <v>451.58027731439404</v>
      </c>
      <c r="D31" s="120">
        <v>463.18111568265704</v>
      </c>
      <c r="E31" s="120">
        <v>468.25258667992</v>
      </c>
      <c r="F31" s="120">
        <v>480.51498172910101</v>
      </c>
      <c r="G31" s="120">
        <v>500.093943525035</v>
      </c>
      <c r="H31" s="120">
        <v>519.054211327134</v>
      </c>
      <c r="I31" s="120">
        <v>545.38825852664797</v>
      </c>
      <c r="J31" s="120">
        <v>567.07685205946905</v>
      </c>
      <c r="K31" s="280">
        <v>601.27059249062006</v>
      </c>
      <c r="L31" s="120">
        <f>+[26]q35!D31</f>
        <v>614.84620483097103</v>
      </c>
      <c r="M31" s="120">
        <f>+[26]q35!E31</f>
        <v>623.28611587743706</v>
      </c>
    </row>
    <row r="32" spans="1:13" s="195" customFormat="1" ht="20.25" customHeight="1">
      <c r="A32" s="95" t="s">
        <v>39</v>
      </c>
      <c r="B32" s="93" t="s">
        <v>108</v>
      </c>
      <c r="C32" s="119">
        <v>810.03598887163605</v>
      </c>
      <c r="D32" s="119">
        <v>766.00616427321506</v>
      </c>
      <c r="E32" s="119">
        <v>758.185308347047</v>
      </c>
      <c r="F32" s="119">
        <v>776.07814991966802</v>
      </c>
      <c r="G32" s="119">
        <v>779.1165764833911</v>
      </c>
      <c r="H32" s="119">
        <v>795.18488967098597</v>
      </c>
      <c r="I32" s="119">
        <v>831.30932591431599</v>
      </c>
      <c r="J32" s="119">
        <v>860.22296274452015</v>
      </c>
      <c r="K32" s="279">
        <v>0</v>
      </c>
      <c r="L32" s="119">
        <v>0</v>
      </c>
      <c r="M32" s="119">
        <v>0</v>
      </c>
    </row>
    <row r="33" spans="1:13" s="88" customFormat="1" ht="15" customHeight="1">
      <c r="A33" s="89"/>
      <c r="B33" s="59" t="s">
        <v>116</v>
      </c>
      <c r="C33" s="120">
        <v>865.19078122148005</v>
      </c>
      <c r="D33" s="120">
        <v>821.89260070644798</v>
      </c>
      <c r="E33" s="120">
        <v>818.28796221812809</v>
      </c>
      <c r="F33" s="120">
        <v>824.32140370893501</v>
      </c>
      <c r="G33" s="120">
        <v>839.71848139235908</v>
      </c>
      <c r="H33" s="120">
        <v>852.25123796753007</v>
      </c>
      <c r="I33" s="120">
        <v>887.47465612276903</v>
      </c>
      <c r="J33" s="120">
        <v>909.69912955811003</v>
      </c>
      <c r="K33" s="279">
        <v>0</v>
      </c>
      <c r="L33" s="119">
        <v>0</v>
      </c>
      <c r="M33" s="119">
        <v>0</v>
      </c>
    </row>
    <row r="34" spans="1:13" s="88" customFormat="1" ht="15" customHeight="1">
      <c r="A34" s="121"/>
      <c r="B34" s="122" t="s">
        <v>117</v>
      </c>
      <c r="C34" s="123">
        <v>675.70192406864101</v>
      </c>
      <c r="D34" s="123">
        <v>607.60272979018009</v>
      </c>
      <c r="E34" s="123">
        <v>629.3227306108821</v>
      </c>
      <c r="F34" s="123">
        <v>674.86245070101393</v>
      </c>
      <c r="G34" s="123">
        <v>664.70141705821902</v>
      </c>
      <c r="H34" s="123">
        <v>680.32057322794208</v>
      </c>
      <c r="I34" s="123">
        <v>718.66114792713608</v>
      </c>
      <c r="J34" s="123">
        <v>742.44579161128297</v>
      </c>
      <c r="K34" s="281">
        <v>0</v>
      </c>
      <c r="L34" s="123">
        <v>0</v>
      </c>
      <c r="M34" s="123">
        <v>0</v>
      </c>
    </row>
    <row r="35" spans="1:13" s="195" customFormat="1" ht="14.25" customHeight="1">
      <c r="A35" s="29" t="s">
        <v>283</v>
      </c>
      <c r="B35" s="59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</row>
    <row r="36" spans="1:13" s="195" customFormat="1" ht="14.25" customHeight="1">
      <c r="A36" s="15" t="s">
        <v>22</v>
      </c>
      <c r="B36" s="15"/>
      <c r="C36" s="15"/>
      <c r="D36" s="15"/>
      <c r="E36" s="15"/>
      <c r="F36" s="15"/>
      <c r="G36" s="15"/>
      <c r="H36" s="15"/>
      <c r="I36" s="95"/>
      <c r="J36" s="95"/>
      <c r="K36" s="95"/>
      <c r="L36" s="95"/>
      <c r="M36" s="95"/>
    </row>
  </sheetData>
  <mergeCells count="1">
    <mergeCell ref="A1:M1"/>
  </mergeCells>
  <phoneticPr fontId="15" type="noConversion"/>
  <conditionalFormatting sqref="A1:XFD1048576">
    <cfRule type="cellIs" dxfId="11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>
  <sheetPr codeName="Folha34" enableFormatConditionsCalculation="0">
    <tabColor rgb="FF9A0000"/>
  </sheetPr>
  <dimension ref="A1:L12"/>
  <sheetViews>
    <sheetView workbookViewId="0">
      <selection sqref="A1:L1"/>
    </sheetView>
  </sheetViews>
  <sheetFormatPr defaultRowHeight="11.25"/>
  <cols>
    <col min="1" max="1" width="27.85546875" style="149" customWidth="1"/>
    <col min="2" max="7" width="6.140625" style="153" bestFit="1" customWidth="1"/>
    <col min="8" max="12" width="6.140625" style="149" bestFit="1" customWidth="1"/>
    <col min="13" max="16384" width="9.140625" style="149"/>
  </cols>
  <sheetData>
    <row r="1" spans="1:12" s="150" customFormat="1" ht="28.5" customHeight="1">
      <c r="A1" s="440" t="s">
        <v>294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2" s="112" customFormat="1" ht="15" customHeight="1">
      <c r="A2" s="171"/>
      <c r="B2" s="172"/>
      <c r="C2" s="172"/>
      <c r="D2" s="172"/>
      <c r="E2" s="172"/>
      <c r="F2" s="172"/>
      <c r="G2" s="172"/>
      <c r="H2" s="140"/>
      <c r="I2" s="140"/>
      <c r="J2" s="140"/>
      <c r="K2" s="140"/>
      <c r="L2" s="140"/>
    </row>
    <row r="3" spans="1:12" s="151" customFormat="1" ht="15" customHeight="1">
      <c r="A3" s="169" t="s">
        <v>40</v>
      </c>
      <c r="B3" s="67"/>
      <c r="C3" s="67"/>
      <c r="D3" s="67"/>
      <c r="E3" s="454"/>
      <c r="F3" s="454"/>
      <c r="G3" s="454"/>
      <c r="H3" s="116"/>
      <c r="I3" s="173"/>
      <c r="J3" s="173"/>
      <c r="K3" s="173"/>
      <c r="L3" s="173" t="s">
        <v>133</v>
      </c>
    </row>
    <row r="4" spans="1:12" s="112" customFormat="1" ht="28.5" customHeight="1" thickBot="1">
      <c r="A4" s="174"/>
      <c r="B4" s="175">
        <v>2002</v>
      </c>
      <c r="C4" s="175">
        <v>2003</v>
      </c>
      <c r="D4" s="175">
        <v>2004</v>
      </c>
      <c r="E4" s="175">
        <v>2005</v>
      </c>
      <c r="F4" s="175">
        <v>2006</v>
      </c>
      <c r="G4" s="175">
        <v>2007</v>
      </c>
      <c r="H4" s="175">
        <v>2008</v>
      </c>
      <c r="I4" s="175">
        <v>2009</v>
      </c>
      <c r="J4" s="285">
        <v>2010</v>
      </c>
      <c r="K4" s="175">
        <v>2011</v>
      </c>
      <c r="L4" s="175">
        <v>2012</v>
      </c>
    </row>
    <row r="5" spans="1:12" s="112" customFormat="1" ht="16.5" customHeight="1" thickTop="1">
      <c r="A5" s="80" t="s">
        <v>292</v>
      </c>
      <c r="B5" s="152">
        <v>711.27</v>
      </c>
      <c r="C5" s="152">
        <v>742.74</v>
      </c>
      <c r="D5" s="152">
        <v>763.29</v>
      </c>
      <c r="E5" s="152">
        <v>787.86</v>
      </c>
      <c r="F5" s="152">
        <v>817.6962953623638</v>
      </c>
      <c r="G5" s="152">
        <v>844.07164208798088</v>
      </c>
      <c r="H5" s="152">
        <v>880.06165323586708</v>
      </c>
      <c r="I5" s="152">
        <v>898.31138793412276</v>
      </c>
      <c r="J5" s="286">
        <v>940.06858181228813</v>
      </c>
      <c r="K5" s="152">
        <f>+[27]q36!C7</f>
        <v>949.58717752611403</v>
      </c>
      <c r="L5" s="152">
        <f>+[27]q36!D7</f>
        <v>955.64682588255505</v>
      </c>
    </row>
    <row r="6" spans="1:12" s="112" customFormat="1" ht="16.5" customHeight="1">
      <c r="A6" s="57" t="s">
        <v>293</v>
      </c>
      <c r="B6" s="152">
        <v>1621.04</v>
      </c>
      <c r="C6" s="152">
        <v>1715.27</v>
      </c>
      <c r="D6" s="152">
        <v>1640.95</v>
      </c>
      <c r="E6" s="152">
        <v>1720.58</v>
      </c>
      <c r="F6" s="152">
        <v>1757.6639229105579</v>
      </c>
      <c r="G6" s="152">
        <v>1821.7607237883774</v>
      </c>
      <c r="H6" s="152">
        <v>1902.1389895941588</v>
      </c>
      <c r="I6" s="152">
        <v>1934.715858903716</v>
      </c>
      <c r="J6" s="286">
        <v>1877.9139885469499</v>
      </c>
      <c r="K6" s="152">
        <f>+[27]q36!C8</f>
        <v>1898.3750974613099</v>
      </c>
      <c r="L6" s="152">
        <f>+[27]q36!D8</f>
        <v>1908.18202827296</v>
      </c>
    </row>
    <row r="7" spans="1:12" s="112" customFormat="1" ht="16.5" customHeight="1">
      <c r="A7" s="57" t="s">
        <v>130</v>
      </c>
      <c r="B7" s="152">
        <v>993.16</v>
      </c>
      <c r="C7" s="152">
        <v>980.41</v>
      </c>
      <c r="D7" s="152">
        <v>990.37</v>
      </c>
      <c r="E7" s="152">
        <v>1034.6600000000001</v>
      </c>
      <c r="F7" s="152">
        <v>1040.8444539513155</v>
      </c>
      <c r="G7" s="152">
        <v>1063.6693953569722</v>
      </c>
      <c r="H7" s="152">
        <v>1120.6183336363495</v>
      </c>
      <c r="I7" s="152">
        <v>1125.196133167228</v>
      </c>
      <c r="J7" s="286">
        <v>1174.54560445126</v>
      </c>
      <c r="K7" s="152">
        <f>+[27]q36!C9</f>
        <v>1170.9185503609099</v>
      </c>
      <c r="L7" s="152">
        <f>+[27]q36!D9</f>
        <v>1144.29696067706</v>
      </c>
    </row>
    <row r="8" spans="1:12" s="112" customFormat="1" ht="16.5" customHeight="1">
      <c r="A8" s="13" t="s">
        <v>107</v>
      </c>
      <c r="B8" s="176">
        <v>1473.84</v>
      </c>
      <c r="C8" s="176">
        <v>1507.19</v>
      </c>
      <c r="D8" s="176">
        <v>1645.38</v>
      </c>
      <c r="E8" s="176">
        <v>1711.78</v>
      </c>
      <c r="F8" s="176">
        <v>1753.4283579767623</v>
      </c>
      <c r="G8" s="176">
        <v>1832.9126017620656</v>
      </c>
      <c r="H8" s="176">
        <v>1923.0221211596604</v>
      </c>
      <c r="I8" s="176">
        <v>1952.2239541595754</v>
      </c>
      <c r="J8" s="287">
        <v>1978.51937838707</v>
      </c>
      <c r="K8" s="176">
        <f>+[27]q36!C10</f>
        <v>1970.93746177712</v>
      </c>
      <c r="L8" s="176">
        <f>+[27]q36!D10</f>
        <v>1974.4607654846202</v>
      </c>
    </row>
    <row r="9" spans="1:12" s="110" customFormat="1" ht="15" customHeight="1">
      <c r="A9" s="29" t="s">
        <v>283</v>
      </c>
      <c r="B9" s="83"/>
      <c r="C9" s="83"/>
      <c r="D9" s="83"/>
      <c r="E9" s="116"/>
      <c r="F9" s="78"/>
      <c r="G9" s="78"/>
      <c r="H9" s="134"/>
      <c r="I9" s="134"/>
      <c r="J9" s="134"/>
      <c r="K9" s="134"/>
      <c r="L9" s="134"/>
    </row>
    <row r="10" spans="1:12" s="179" customFormat="1" ht="15" customHeight="1">
      <c r="A10" s="139" t="s">
        <v>23</v>
      </c>
      <c r="B10" s="180"/>
      <c r="C10" s="180"/>
      <c r="D10" s="180"/>
      <c r="E10" s="180"/>
      <c r="F10" s="180"/>
      <c r="G10" s="180"/>
      <c r="H10" s="177"/>
      <c r="I10" s="177"/>
      <c r="J10" s="177"/>
      <c r="K10" s="177"/>
      <c r="L10" s="177"/>
    </row>
    <row r="11" spans="1:12" s="179" customFormat="1" ht="15" customHeight="1">
      <c r="A11" s="177" t="s">
        <v>24</v>
      </c>
      <c r="B11" s="178"/>
      <c r="C11" s="178"/>
      <c r="D11" s="178"/>
      <c r="E11" s="178"/>
      <c r="F11" s="178"/>
      <c r="G11" s="178"/>
      <c r="H11" s="177"/>
      <c r="I11" s="177"/>
      <c r="J11" s="177"/>
      <c r="K11" s="177"/>
      <c r="L11" s="177"/>
    </row>
    <row r="12" spans="1:12" s="179" customFormat="1" ht="15" customHeight="1">
      <c r="A12" s="177" t="s">
        <v>25</v>
      </c>
      <c r="B12" s="178"/>
      <c r="C12" s="178"/>
      <c r="D12" s="178"/>
      <c r="E12" s="178"/>
      <c r="F12" s="178"/>
      <c r="G12" s="178"/>
      <c r="H12" s="177"/>
      <c r="I12" s="177"/>
      <c r="J12" s="177"/>
      <c r="K12" s="177"/>
      <c r="L12" s="177"/>
    </row>
  </sheetData>
  <mergeCells count="2">
    <mergeCell ref="E3:G3"/>
    <mergeCell ref="A1:L1"/>
  </mergeCells>
  <phoneticPr fontId="15" type="noConversion"/>
  <conditionalFormatting sqref="A1:XFD1048576">
    <cfRule type="cellIs" dxfId="10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headerFooter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lha4" enableFormatConditionsCalculation="0">
    <tabColor indexed="24"/>
  </sheetPr>
  <dimension ref="A1:M18"/>
  <sheetViews>
    <sheetView workbookViewId="0">
      <selection sqref="A1:L1"/>
    </sheetView>
  </sheetViews>
  <sheetFormatPr defaultRowHeight="11.25"/>
  <cols>
    <col min="1" max="1" width="14.7109375" style="10" customWidth="1"/>
    <col min="2" max="5" width="6.5703125" style="10" bestFit="1" customWidth="1"/>
    <col min="6" max="8" width="6.5703125" style="41" bestFit="1" customWidth="1"/>
    <col min="9" max="11" width="6.5703125" style="10" bestFit="1" customWidth="1"/>
    <col min="12" max="12" width="6.5703125" style="306" bestFit="1" customWidth="1"/>
    <col min="13" max="16384" width="9.140625" style="10"/>
  </cols>
  <sheetData>
    <row r="1" spans="1:13" s="31" customFormat="1" ht="28.5" customHeight="1">
      <c r="A1" s="424" t="s">
        <v>28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</row>
    <row r="2" spans="1:13" ht="1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3" ht="15" customHeight="1">
      <c r="A3" s="33" t="s">
        <v>40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3" ht="28.5" customHeight="1" thickBot="1">
      <c r="A4" s="34"/>
      <c r="B4" s="34">
        <v>2002</v>
      </c>
      <c r="C4" s="34">
        <v>2003</v>
      </c>
      <c r="D4" s="34">
        <v>2004</v>
      </c>
      <c r="E4" s="34">
        <v>2005</v>
      </c>
      <c r="F4" s="34">
        <v>2006</v>
      </c>
      <c r="G4" s="34">
        <v>2007</v>
      </c>
      <c r="H4" s="34">
        <v>2008</v>
      </c>
      <c r="I4" s="34">
        <v>2009</v>
      </c>
      <c r="J4" s="235">
        <v>2010</v>
      </c>
      <c r="K4" s="34">
        <v>2011</v>
      </c>
      <c r="L4" s="354">
        <v>2012</v>
      </c>
    </row>
    <row r="5" spans="1:13" ht="20.25" customHeight="1" thickTop="1">
      <c r="A5" s="35" t="s">
        <v>38</v>
      </c>
      <c r="B5" s="36">
        <v>288678</v>
      </c>
      <c r="C5" s="36">
        <v>294949</v>
      </c>
      <c r="D5" s="36">
        <v>300850</v>
      </c>
      <c r="E5" s="36">
        <v>328230</v>
      </c>
      <c r="F5" s="36">
        <v>330967</v>
      </c>
      <c r="G5" s="36">
        <v>341720</v>
      </c>
      <c r="H5" s="36">
        <v>343663</v>
      </c>
      <c r="I5" s="36">
        <v>336378</v>
      </c>
      <c r="J5" s="232">
        <v>283311</v>
      </c>
      <c r="K5" s="36">
        <v>281015</v>
      </c>
      <c r="L5" s="355">
        <f>+[1]Q3!D7</f>
        <v>268026</v>
      </c>
      <c r="M5" s="353"/>
    </row>
    <row r="6" spans="1:13" ht="20.25" customHeight="1">
      <c r="A6" s="37" t="s">
        <v>60</v>
      </c>
      <c r="B6" s="38">
        <v>182983</v>
      </c>
      <c r="C6" s="38">
        <v>189942</v>
      </c>
      <c r="D6" s="38">
        <v>196298</v>
      </c>
      <c r="E6" s="38">
        <v>218636</v>
      </c>
      <c r="F6" s="38">
        <v>222220</v>
      </c>
      <c r="G6" s="38">
        <v>230018</v>
      </c>
      <c r="H6" s="38">
        <v>232299</v>
      </c>
      <c r="I6" s="38">
        <v>230140</v>
      </c>
      <c r="J6" s="233">
        <v>186322</v>
      </c>
      <c r="K6" s="38">
        <v>187112</v>
      </c>
      <c r="L6" s="356">
        <f>+[1]Q3!D8</f>
        <v>182060</v>
      </c>
      <c r="M6" s="353"/>
    </row>
    <row r="7" spans="1:13" ht="15" customHeight="1">
      <c r="A7" s="37" t="s">
        <v>61</v>
      </c>
      <c r="B7" s="38">
        <v>58158</v>
      </c>
      <c r="C7" s="38">
        <v>58085</v>
      </c>
      <c r="D7" s="38">
        <v>57740</v>
      </c>
      <c r="E7" s="38">
        <v>60090</v>
      </c>
      <c r="F7" s="38">
        <v>59200</v>
      </c>
      <c r="G7" s="38">
        <v>60263</v>
      </c>
      <c r="H7" s="38">
        <v>60098</v>
      </c>
      <c r="I7" s="38">
        <v>57657</v>
      </c>
      <c r="J7" s="233">
        <v>51885</v>
      </c>
      <c r="K7" s="38">
        <v>50315</v>
      </c>
      <c r="L7" s="356">
        <f>+[1]Q3!D9</f>
        <v>45887</v>
      </c>
      <c r="M7" s="353"/>
    </row>
    <row r="8" spans="1:13" ht="15" customHeight="1">
      <c r="A8" s="37" t="s">
        <v>62</v>
      </c>
      <c r="B8" s="38">
        <v>26855</v>
      </c>
      <c r="C8" s="38">
        <v>26497</v>
      </c>
      <c r="D8" s="38">
        <v>25820</v>
      </c>
      <c r="E8" s="38">
        <v>27281</v>
      </c>
      <c r="F8" s="38">
        <v>27002</v>
      </c>
      <c r="G8" s="38">
        <v>27991</v>
      </c>
      <c r="H8" s="38">
        <v>27964</v>
      </c>
      <c r="I8" s="38">
        <v>26551</v>
      </c>
      <c r="J8" s="233">
        <v>23888</v>
      </c>
      <c r="K8" s="38">
        <v>22788</v>
      </c>
      <c r="L8" s="356">
        <f>+[1]Q3!D10</f>
        <v>20637</v>
      </c>
      <c r="M8" s="353"/>
    </row>
    <row r="9" spans="1:13" ht="15" customHeight="1">
      <c r="A9" s="37" t="s">
        <v>63</v>
      </c>
      <c r="B9" s="38">
        <v>14249</v>
      </c>
      <c r="C9" s="38">
        <v>13685</v>
      </c>
      <c r="D9" s="38">
        <v>14046</v>
      </c>
      <c r="E9" s="38">
        <v>14960</v>
      </c>
      <c r="F9" s="38">
        <v>15172</v>
      </c>
      <c r="G9" s="38">
        <v>15824</v>
      </c>
      <c r="H9" s="38">
        <v>15531</v>
      </c>
      <c r="I9" s="38">
        <v>14607</v>
      </c>
      <c r="J9" s="233">
        <v>13239</v>
      </c>
      <c r="K9" s="38">
        <v>12735</v>
      </c>
      <c r="L9" s="356">
        <f>+[1]Q3!D11</f>
        <v>11817</v>
      </c>
      <c r="M9" s="353"/>
    </row>
    <row r="10" spans="1:13" ht="15" customHeight="1">
      <c r="A10" s="37" t="s">
        <v>64</v>
      </c>
      <c r="B10" s="38">
        <v>3752</v>
      </c>
      <c r="C10" s="38">
        <v>3993</v>
      </c>
      <c r="D10" s="38">
        <v>4077</v>
      </c>
      <c r="E10" s="38">
        <v>4250</v>
      </c>
      <c r="F10" s="38">
        <v>4283</v>
      </c>
      <c r="G10" s="38">
        <v>4447</v>
      </c>
      <c r="H10" s="38">
        <v>4519</v>
      </c>
      <c r="I10" s="38">
        <v>4338</v>
      </c>
      <c r="J10" s="233">
        <v>3922</v>
      </c>
      <c r="K10" s="38">
        <v>3798</v>
      </c>
      <c r="L10" s="356">
        <f>+[1]Q3!D12</f>
        <v>3563</v>
      </c>
      <c r="M10" s="353"/>
    </row>
    <row r="11" spans="1:13" ht="15" customHeight="1">
      <c r="A11" s="37" t="s">
        <v>65</v>
      </c>
      <c r="B11" s="38">
        <v>1076</v>
      </c>
      <c r="C11" s="38">
        <v>1118</v>
      </c>
      <c r="D11" s="38">
        <v>1185</v>
      </c>
      <c r="E11" s="38">
        <v>1254</v>
      </c>
      <c r="F11" s="38">
        <v>1265</v>
      </c>
      <c r="G11" s="38">
        <v>1279</v>
      </c>
      <c r="H11" s="38">
        <v>1321</v>
      </c>
      <c r="I11" s="38">
        <v>1257</v>
      </c>
      <c r="J11" s="233">
        <v>1105</v>
      </c>
      <c r="K11" s="38">
        <v>1142</v>
      </c>
      <c r="L11" s="356">
        <f>+[1]Q3!D13</f>
        <v>1056</v>
      </c>
      <c r="M11" s="353"/>
    </row>
    <row r="12" spans="1:13" ht="15" customHeight="1">
      <c r="A12" s="37" t="s">
        <v>66</v>
      </c>
      <c r="B12" s="38">
        <v>515</v>
      </c>
      <c r="C12" s="38">
        <v>532</v>
      </c>
      <c r="D12" s="38">
        <v>520</v>
      </c>
      <c r="E12" s="38">
        <v>538</v>
      </c>
      <c r="F12" s="38">
        <v>586</v>
      </c>
      <c r="G12" s="38">
        <v>630</v>
      </c>
      <c r="H12" s="38">
        <v>633</v>
      </c>
      <c r="I12" s="38">
        <v>604</v>
      </c>
      <c r="J12" s="233">
        <v>536</v>
      </c>
      <c r="K12" s="38">
        <v>520</v>
      </c>
      <c r="L12" s="356">
        <f>+[1]Q3!D14</f>
        <v>499</v>
      </c>
      <c r="M12" s="353"/>
    </row>
    <row r="13" spans="1:13" ht="15" customHeight="1">
      <c r="A13" s="37" t="s">
        <v>67</v>
      </c>
      <c r="B13" s="38">
        <v>295</v>
      </c>
      <c r="C13" s="38">
        <v>285</v>
      </c>
      <c r="D13" s="38">
        <v>315</v>
      </c>
      <c r="E13" s="38">
        <v>311</v>
      </c>
      <c r="F13" s="38">
        <v>335</v>
      </c>
      <c r="G13" s="38">
        <v>344</v>
      </c>
      <c r="H13" s="38">
        <v>367</v>
      </c>
      <c r="I13" s="38">
        <v>329</v>
      </c>
      <c r="J13" s="233">
        <v>304</v>
      </c>
      <c r="K13" s="38">
        <v>282</v>
      </c>
      <c r="L13" s="356">
        <f>+[1]Q3!D15</f>
        <v>265</v>
      </c>
      <c r="M13" s="353"/>
    </row>
    <row r="14" spans="1:13" ht="15" customHeight="1">
      <c r="A14" s="37" t="s">
        <v>68</v>
      </c>
      <c r="B14" s="38">
        <v>495</v>
      </c>
      <c r="C14" s="38">
        <v>508</v>
      </c>
      <c r="D14" s="38">
        <v>522</v>
      </c>
      <c r="E14" s="38">
        <v>561</v>
      </c>
      <c r="F14" s="38">
        <v>548</v>
      </c>
      <c r="G14" s="38">
        <v>553</v>
      </c>
      <c r="H14" s="38">
        <v>550</v>
      </c>
      <c r="I14" s="38">
        <v>538</v>
      </c>
      <c r="J14" s="233">
        <v>492</v>
      </c>
      <c r="K14" s="38">
        <v>510</v>
      </c>
      <c r="L14" s="356">
        <f>+[1]Q3!D16</f>
        <v>473</v>
      </c>
      <c r="M14" s="353"/>
    </row>
    <row r="15" spans="1:13" ht="15" customHeight="1">
      <c r="A15" s="37" t="s">
        <v>69</v>
      </c>
      <c r="B15" s="38">
        <v>174</v>
      </c>
      <c r="C15" s="38">
        <v>171</v>
      </c>
      <c r="D15" s="38">
        <v>191</v>
      </c>
      <c r="E15" s="38">
        <v>204</v>
      </c>
      <c r="F15" s="38">
        <v>207</v>
      </c>
      <c r="G15" s="38">
        <v>220</v>
      </c>
      <c r="H15" s="38">
        <v>221</v>
      </c>
      <c r="I15" s="38">
        <v>206</v>
      </c>
      <c r="J15" s="233">
        <v>209</v>
      </c>
      <c r="K15" s="38">
        <v>198</v>
      </c>
      <c r="L15" s="356">
        <f>+[1]Q3!D17</f>
        <v>180</v>
      </c>
      <c r="M15" s="353"/>
    </row>
    <row r="16" spans="1:13" ht="15" customHeight="1">
      <c r="A16" s="39" t="s">
        <v>145</v>
      </c>
      <c r="B16" s="40">
        <v>126</v>
      </c>
      <c r="C16" s="40">
        <v>133</v>
      </c>
      <c r="D16" s="40">
        <v>136</v>
      </c>
      <c r="E16" s="40">
        <v>145</v>
      </c>
      <c r="F16" s="40">
        <v>149</v>
      </c>
      <c r="G16" s="40">
        <v>151</v>
      </c>
      <c r="H16" s="40">
        <v>160</v>
      </c>
      <c r="I16" s="40">
        <v>151</v>
      </c>
      <c r="J16" s="236">
        <v>148</v>
      </c>
      <c r="K16" s="40">
        <v>150</v>
      </c>
      <c r="L16" s="357">
        <f>+[1]Q3!D18</f>
        <v>150</v>
      </c>
      <c r="M16" s="353"/>
    </row>
    <row r="17" spans="1:12" ht="15" customHeight="1">
      <c r="A17" s="345" t="s">
        <v>306</v>
      </c>
      <c r="B17" s="190"/>
      <c r="C17" s="190"/>
      <c r="D17" s="190"/>
      <c r="E17" s="190"/>
      <c r="F17" s="190"/>
      <c r="G17" s="190"/>
      <c r="H17" s="190"/>
      <c r="I17" s="190"/>
      <c r="J17" s="50"/>
      <c r="K17" s="190"/>
    </row>
    <row r="18" spans="1:12" s="4" customFormat="1" ht="13.5" customHeight="1">
      <c r="A18" s="29" t="s">
        <v>283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222"/>
    </row>
  </sheetData>
  <mergeCells count="1">
    <mergeCell ref="A1:L1"/>
  </mergeCells>
  <phoneticPr fontId="15" type="noConversion"/>
  <conditionalFormatting sqref="B5:L16">
    <cfRule type="cellIs" dxfId="8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olha5" enableFormatConditionsCalculation="0">
    <tabColor indexed="24"/>
  </sheetPr>
  <dimension ref="A1:L25"/>
  <sheetViews>
    <sheetView workbookViewId="0">
      <selection sqref="A1:L1"/>
    </sheetView>
  </sheetViews>
  <sheetFormatPr defaultRowHeight="11.25"/>
  <cols>
    <col min="1" max="1" width="14.140625" style="4" customWidth="1"/>
    <col min="2" max="11" width="6.5703125" style="30" bestFit="1" customWidth="1"/>
    <col min="12" max="12" width="6.5703125" style="4" bestFit="1" customWidth="1"/>
    <col min="13" max="16384" width="9.140625" style="4"/>
  </cols>
  <sheetData>
    <row r="1" spans="1:12" s="3" customFormat="1" ht="29.25" customHeight="1">
      <c r="A1" s="425" t="s">
        <v>180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12" ht="15" customHeight="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359"/>
    </row>
    <row r="3" spans="1:12" ht="15" customHeight="1">
      <c r="A3" s="19" t="s">
        <v>70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359"/>
    </row>
    <row r="4" spans="1:12" ht="28.5" customHeight="1" thickBot="1">
      <c r="A4" s="21"/>
      <c r="B4" s="22">
        <v>2002</v>
      </c>
      <c r="C4" s="22">
        <v>2003</v>
      </c>
      <c r="D4" s="22">
        <v>2004</v>
      </c>
      <c r="E4" s="22">
        <v>2005</v>
      </c>
      <c r="F4" s="22">
        <v>2006</v>
      </c>
      <c r="G4" s="22">
        <v>2007</v>
      </c>
      <c r="H4" s="22">
        <v>2008</v>
      </c>
      <c r="I4" s="22">
        <v>2009</v>
      </c>
      <c r="J4" s="237">
        <v>2010</v>
      </c>
      <c r="K4" s="22">
        <v>2011</v>
      </c>
      <c r="L4" s="22">
        <v>2012</v>
      </c>
    </row>
    <row r="5" spans="1:12" ht="20.25" customHeight="1" thickTop="1">
      <c r="A5" s="182" t="s">
        <v>38</v>
      </c>
      <c r="B5" s="24">
        <v>288678</v>
      </c>
      <c r="C5" s="24">
        <v>294949</v>
      </c>
      <c r="D5" s="24">
        <v>300850</v>
      </c>
      <c r="E5" s="24">
        <v>328230</v>
      </c>
      <c r="F5" s="24">
        <v>330967</v>
      </c>
      <c r="G5" s="24">
        <v>341720</v>
      </c>
      <c r="H5" s="24">
        <v>343663</v>
      </c>
      <c r="I5" s="24">
        <v>336378</v>
      </c>
      <c r="J5" s="238">
        <v>283311</v>
      </c>
      <c r="K5" s="24">
        <f>+[2]Q4!C7</f>
        <v>281015</v>
      </c>
      <c r="L5" s="24">
        <f>+[2]Q4!D7</f>
        <v>268026</v>
      </c>
    </row>
    <row r="6" spans="1:12" ht="20.25" customHeight="1">
      <c r="A6" s="23" t="s">
        <v>41</v>
      </c>
      <c r="B6" s="25">
        <v>20407</v>
      </c>
      <c r="C6" s="25">
        <v>20485</v>
      </c>
      <c r="D6" s="25">
        <v>20993</v>
      </c>
      <c r="E6" s="25">
        <v>22633</v>
      </c>
      <c r="F6" s="25">
        <v>22526</v>
      </c>
      <c r="G6" s="25">
        <v>23082</v>
      </c>
      <c r="H6" s="25">
        <v>23336</v>
      </c>
      <c r="I6" s="25">
        <v>22781</v>
      </c>
      <c r="J6" s="239">
        <v>20266</v>
      </c>
      <c r="K6" s="25">
        <f>+[2]Q4!C8</f>
        <v>20004</v>
      </c>
      <c r="L6" s="25">
        <f>+[2]Q4!D8</f>
        <v>19255</v>
      </c>
    </row>
    <row r="7" spans="1:12" ht="15" customHeight="1">
      <c r="A7" s="23" t="s">
        <v>42</v>
      </c>
      <c r="B7" s="25">
        <v>4493</v>
      </c>
      <c r="C7" s="25">
        <v>4548</v>
      </c>
      <c r="D7" s="25">
        <v>4090</v>
      </c>
      <c r="E7" s="25">
        <v>5075</v>
      </c>
      <c r="F7" s="25">
        <v>4936</v>
      </c>
      <c r="G7" s="25">
        <v>5087</v>
      </c>
      <c r="H7" s="25">
        <v>5032</v>
      </c>
      <c r="I7" s="25">
        <v>4936</v>
      </c>
      <c r="J7" s="239">
        <v>4179</v>
      </c>
      <c r="K7" s="25">
        <f>+[2]Q4!C9</f>
        <v>4217</v>
      </c>
      <c r="L7" s="25">
        <f>+[2]Q4!D9</f>
        <v>4056</v>
      </c>
    </row>
    <row r="8" spans="1:12" ht="15" customHeight="1">
      <c r="A8" s="23" t="s">
        <v>43</v>
      </c>
      <c r="B8" s="25">
        <v>25652</v>
      </c>
      <c r="C8" s="25">
        <v>26084</v>
      </c>
      <c r="D8" s="25">
        <v>26944</v>
      </c>
      <c r="E8" s="25">
        <v>30753</v>
      </c>
      <c r="F8" s="25">
        <v>30278</v>
      </c>
      <c r="G8" s="25">
        <v>31173</v>
      </c>
      <c r="H8" s="25">
        <v>31125</v>
      </c>
      <c r="I8" s="25">
        <v>30409</v>
      </c>
      <c r="J8" s="239">
        <v>26235</v>
      </c>
      <c r="K8" s="25">
        <f>+[2]Q4!C10</f>
        <v>26160</v>
      </c>
      <c r="L8" s="25">
        <f>+[2]Q4!D10</f>
        <v>25267</v>
      </c>
    </row>
    <row r="9" spans="1:12" ht="15" customHeight="1">
      <c r="A9" s="23" t="s">
        <v>44</v>
      </c>
      <c r="B9" s="25">
        <v>3088</v>
      </c>
      <c r="C9" s="25">
        <v>3201</v>
      </c>
      <c r="D9" s="25">
        <v>3343</v>
      </c>
      <c r="E9" s="25">
        <v>3629</v>
      </c>
      <c r="F9" s="25">
        <v>3733</v>
      </c>
      <c r="G9" s="25">
        <v>3966</v>
      </c>
      <c r="H9" s="25">
        <v>4029</v>
      </c>
      <c r="I9" s="25">
        <v>3991</v>
      </c>
      <c r="J9" s="239">
        <v>3661</v>
      </c>
      <c r="K9" s="25">
        <f>+[2]Q4!C11</f>
        <v>3795</v>
      </c>
      <c r="L9" s="25">
        <f>+[2]Q4!D11</f>
        <v>3597</v>
      </c>
    </row>
    <row r="10" spans="1:12" ht="15" customHeight="1">
      <c r="A10" s="23" t="s">
        <v>45</v>
      </c>
      <c r="B10" s="25">
        <v>5442</v>
      </c>
      <c r="C10" s="25">
        <v>5412</v>
      </c>
      <c r="D10" s="25">
        <v>5514</v>
      </c>
      <c r="E10" s="25">
        <v>5961</v>
      </c>
      <c r="F10" s="25">
        <v>5914</v>
      </c>
      <c r="G10" s="25">
        <v>5968</v>
      </c>
      <c r="H10" s="25">
        <v>5890</v>
      </c>
      <c r="I10" s="25">
        <v>5790</v>
      </c>
      <c r="J10" s="239">
        <v>4921</v>
      </c>
      <c r="K10" s="25">
        <f>+[2]Q4!C12</f>
        <v>5040</v>
      </c>
      <c r="L10" s="25">
        <f>+[2]Q4!D12</f>
        <v>4768</v>
      </c>
    </row>
    <row r="11" spans="1:12" ht="15" customHeight="1">
      <c r="A11" s="23" t="s">
        <v>46</v>
      </c>
      <c r="B11" s="25">
        <v>11168</v>
      </c>
      <c r="C11" s="25">
        <v>11396</v>
      </c>
      <c r="D11" s="25">
        <v>11726</v>
      </c>
      <c r="E11" s="25">
        <v>12914</v>
      </c>
      <c r="F11" s="25">
        <v>12821</v>
      </c>
      <c r="G11" s="25">
        <v>13016</v>
      </c>
      <c r="H11" s="25">
        <v>12946</v>
      </c>
      <c r="I11" s="25">
        <v>12696</v>
      </c>
      <c r="J11" s="239">
        <v>10690</v>
      </c>
      <c r="K11" s="25">
        <f>+[2]Q4!C13</f>
        <v>10635</v>
      </c>
      <c r="L11" s="25">
        <f>+[2]Q4!D13</f>
        <v>10193</v>
      </c>
    </row>
    <row r="12" spans="1:12" ht="15" customHeight="1">
      <c r="A12" s="23" t="s">
        <v>47</v>
      </c>
      <c r="B12" s="25">
        <v>6072</v>
      </c>
      <c r="C12" s="25">
        <v>6127</v>
      </c>
      <c r="D12" s="25">
        <v>6010</v>
      </c>
      <c r="E12" s="25">
        <v>6247</v>
      </c>
      <c r="F12" s="25">
        <v>6115</v>
      </c>
      <c r="G12" s="25">
        <v>6227</v>
      </c>
      <c r="H12" s="25">
        <v>6132</v>
      </c>
      <c r="I12" s="25">
        <v>5998</v>
      </c>
      <c r="J12" s="239">
        <v>5049</v>
      </c>
      <c r="K12" s="25">
        <f>+[2]Q4!C14</f>
        <v>5064</v>
      </c>
      <c r="L12" s="25">
        <f>+[2]Q4!D14</f>
        <v>4842</v>
      </c>
    </row>
    <row r="13" spans="1:12" ht="15" customHeight="1">
      <c r="A13" s="23" t="s">
        <v>48</v>
      </c>
      <c r="B13" s="25">
        <v>16187</v>
      </c>
      <c r="C13" s="25">
        <v>16729</v>
      </c>
      <c r="D13" s="25">
        <v>17500</v>
      </c>
      <c r="E13" s="25">
        <v>18907</v>
      </c>
      <c r="F13" s="25">
        <v>19580</v>
      </c>
      <c r="G13" s="25">
        <v>20711</v>
      </c>
      <c r="H13" s="25">
        <v>21227</v>
      </c>
      <c r="I13" s="25">
        <v>20447</v>
      </c>
      <c r="J13" s="239">
        <v>16278</v>
      </c>
      <c r="K13" s="25">
        <f>+[2]Q4!C15</f>
        <v>16020</v>
      </c>
      <c r="L13" s="25">
        <f>+[2]Q4!D15</f>
        <v>15093</v>
      </c>
    </row>
    <row r="14" spans="1:12" ht="15" customHeight="1">
      <c r="A14" s="23" t="s">
        <v>49</v>
      </c>
      <c r="B14" s="25">
        <v>4576</v>
      </c>
      <c r="C14" s="25">
        <v>4592</v>
      </c>
      <c r="D14" s="25">
        <v>4631</v>
      </c>
      <c r="E14" s="25">
        <v>5068</v>
      </c>
      <c r="F14" s="25">
        <v>5078</v>
      </c>
      <c r="G14" s="25">
        <v>5138</v>
      </c>
      <c r="H14" s="25">
        <v>5069</v>
      </c>
      <c r="I14" s="25">
        <v>5041</v>
      </c>
      <c r="J14" s="239">
        <v>4519</v>
      </c>
      <c r="K14" s="25">
        <f>+[2]Q4!C16</f>
        <v>4437</v>
      </c>
      <c r="L14" s="25">
        <f>+[2]Q4!D16</f>
        <v>4293</v>
      </c>
    </row>
    <row r="15" spans="1:12" ht="15" customHeight="1">
      <c r="A15" s="23" t="s">
        <v>50</v>
      </c>
      <c r="B15" s="25">
        <v>17512</v>
      </c>
      <c r="C15" s="25">
        <v>17965</v>
      </c>
      <c r="D15" s="25">
        <v>18364</v>
      </c>
      <c r="E15" s="25">
        <v>19791</v>
      </c>
      <c r="F15" s="25">
        <v>19950</v>
      </c>
      <c r="G15" s="25">
        <v>20413</v>
      </c>
      <c r="H15" s="25">
        <v>20211</v>
      </c>
      <c r="I15" s="25">
        <v>19709</v>
      </c>
      <c r="J15" s="239">
        <v>16596</v>
      </c>
      <c r="K15" s="25">
        <f>+[2]Q4!C17</f>
        <v>16265</v>
      </c>
      <c r="L15" s="25">
        <f>+[2]Q4!D17</f>
        <v>15531</v>
      </c>
    </row>
    <row r="16" spans="1:12" ht="15" customHeight="1">
      <c r="A16" s="23" t="s">
        <v>51</v>
      </c>
      <c r="B16" s="25">
        <v>68128</v>
      </c>
      <c r="C16" s="25">
        <v>69167</v>
      </c>
      <c r="D16" s="25">
        <v>70521</v>
      </c>
      <c r="E16" s="25">
        <v>73681</v>
      </c>
      <c r="F16" s="25">
        <v>75605</v>
      </c>
      <c r="G16" s="25">
        <v>78627</v>
      </c>
      <c r="H16" s="25">
        <v>79701</v>
      </c>
      <c r="I16" s="25">
        <v>78763</v>
      </c>
      <c r="J16" s="239">
        <v>63608</v>
      </c>
      <c r="K16" s="25">
        <f>+[2]Q4!C18</f>
        <v>63021</v>
      </c>
      <c r="L16" s="25">
        <f>+[2]Q4!D18</f>
        <v>59928</v>
      </c>
    </row>
    <row r="17" spans="1:12" ht="15" customHeight="1">
      <c r="A17" s="23" t="s">
        <v>52</v>
      </c>
      <c r="B17" s="25">
        <v>3483</v>
      </c>
      <c r="C17" s="25">
        <v>3508</v>
      </c>
      <c r="D17" s="25">
        <v>3559</v>
      </c>
      <c r="E17" s="25">
        <v>3861</v>
      </c>
      <c r="F17" s="25">
        <v>3733</v>
      </c>
      <c r="G17" s="25">
        <v>3830</v>
      </c>
      <c r="H17" s="25">
        <v>3855</v>
      </c>
      <c r="I17" s="25">
        <v>3717</v>
      </c>
      <c r="J17" s="239">
        <v>3003</v>
      </c>
      <c r="K17" s="25">
        <f>+[2]Q4!C19</f>
        <v>2970</v>
      </c>
      <c r="L17" s="25">
        <f>+[2]Q4!D19</f>
        <v>2862</v>
      </c>
    </row>
    <row r="18" spans="1:12" ht="15" customHeight="1">
      <c r="A18" s="23" t="s">
        <v>53</v>
      </c>
      <c r="B18" s="25">
        <v>48776</v>
      </c>
      <c r="C18" s="25">
        <v>51184</v>
      </c>
      <c r="D18" s="25">
        <v>52673</v>
      </c>
      <c r="E18" s="25">
        <v>57506</v>
      </c>
      <c r="F18" s="25">
        <v>58827</v>
      </c>
      <c r="G18" s="25">
        <v>61361</v>
      </c>
      <c r="H18" s="25">
        <v>61906</v>
      </c>
      <c r="I18" s="25">
        <v>60465</v>
      </c>
      <c r="J18" s="239">
        <v>52412</v>
      </c>
      <c r="K18" s="25">
        <f>+[2]Q4!C20</f>
        <v>52045</v>
      </c>
      <c r="L18" s="25">
        <f>+[2]Q4!D20</f>
        <v>49685</v>
      </c>
    </row>
    <row r="19" spans="1:12" ht="15" customHeight="1">
      <c r="A19" s="23" t="s">
        <v>54</v>
      </c>
      <c r="B19" s="25">
        <v>13814</v>
      </c>
      <c r="C19" s="25">
        <v>14135</v>
      </c>
      <c r="D19" s="25">
        <v>13851</v>
      </c>
      <c r="E19" s="25">
        <v>15114</v>
      </c>
      <c r="F19" s="25">
        <v>15143</v>
      </c>
      <c r="G19" s="25">
        <v>15508</v>
      </c>
      <c r="H19" s="25">
        <v>15471</v>
      </c>
      <c r="I19" s="25">
        <v>15098</v>
      </c>
      <c r="J19" s="239">
        <v>13260</v>
      </c>
      <c r="K19" s="25">
        <f>+[2]Q4!C21</f>
        <v>12971</v>
      </c>
      <c r="L19" s="25">
        <f>+[2]Q4!D21</f>
        <v>12111</v>
      </c>
    </row>
    <row r="20" spans="1:12" ht="15" customHeight="1">
      <c r="A20" s="23" t="s">
        <v>55</v>
      </c>
      <c r="B20" s="25">
        <v>19012</v>
      </c>
      <c r="C20" s="25">
        <v>18903</v>
      </c>
      <c r="D20" s="25">
        <v>19177</v>
      </c>
      <c r="E20" s="25">
        <v>20168</v>
      </c>
      <c r="F20" s="25">
        <v>20604</v>
      </c>
      <c r="G20" s="25">
        <v>21150</v>
      </c>
      <c r="H20" s="25">
        <v>21383</v>
      </c>
      <c r="I20" s="25">
        <v>20853</v>
      </c>
      <c r="J20" s="239">
        <v>16429</v>
      </c>
      <c r="K20" s="25">
        <f>+[2]Q4!C22</f>
        <v>16163</v>
      </c>
      <c r="L20" s="25">
        <f>+[2]Q4!D22</f>
        <v>15209</v>
      </c>
    </row>
    <row r="21" spans="1:12" ht="15" customHeight="1">
      <c r="A21" s="23" t="s">
        <v>56</v>
      </c>
      <c r="B21" s="25">
        <v>6798</v>
      </c>
      <c r="C21" s="25">
        <v>7093</v>
      </c>
      <c r="D21" s="25">
        <v>7209</v>
      </c>
      <c r="E21" s="25">
        <v>8925</v>
      </c>
      <c r="F21" s="25">
        <v>8702</v>
      </c>
      <c r="G21" s="25">
        <v>8672</v>
      </c>
      <c r="H21" s="25">
        <v>8649</v>
      </c>
      <c r="I21" s="25">
        <v>8418</v>
      </c>
      <c r="J21" s="239">
        <v>7416</v>
      </c>
      <c r="K21" s="25">
        <f>+[2]Q4!C23</f>
        <v>7346</v>
      </c>
      <c r="L21" s="25">
        <f>+[2]Q4!D23</f>
        <v>7126</v>
      </c>
    </row>
    <row r="22" spans="1:12" ht="15" customHeight="1">
      <c r="A22" s="23" t="s">
        <v>57</v>
      </c>
      <c r="B22" s="25">
        <v>4510</v>
      </c>
      <c r="C22" s="25">
        <v>4695</v>
      </c>
      <c r="D22" s="25">
        <v>4899</v>
      </c>
      <c r="E22" s="25">
        <v>6612</v>
      </c>
      <c r="F22" s="25">
        <v>6340</v>
      </c>
      <c r="G22" s="25">
        <v>6505</v>
      </c>
      <c r="H22" s="25">
        <v>6451</v>
      </c>
      <c r="I22" s="25">
        <v>6276</v>
      </c>
      <c r="J22" s="239">
        <v>5250</v>
      </c>
      <c r="K22" s="25">
        <f>+[2]Q4!C24</f>
        <v>5206</v>
      </c>
      <c r="L22" s="25">
        <f>+[2]Q4!D24</f>
        <v>4931</v>
      </c>
    </row>
    <row r="23" spans="1:12" s="28" customFormat="1" ht="15" customHeight="1">
      <c r="A23" s="26" t="s">
        <v>58</v>
      </c>
      <c r="B23" s="27">
        <v>9560</v>
      </c>
      <c r="C23" s="27">
        <v>9725</v>
      </c>
      <c r="D23" s="27">
        <v>9846</v>
      </c>
      <c r="E23" s="27">
        <v>11385</v>
      </c>
      <c r="F23" s="27">
        <v>11082</v>
      </c>
      <c r="G23" s="27">
        <v>11286</v>
      </c>
      <c r="H23" s="27">
        <v>11250</v>
      </c>
      <c r="I23" s="27">
        <v>10990</v>
      </c>
      <c r="J23" s="240">
        <v>9539</v>
      </c>
      <c r="K23" s="27">
        <f>+[2]Q4!C25</f>
        <v>9656</v>
      </c>
      <c r="L23" s="27">
        <f>+[2]Q4!D25</f>
        <v>9279</v>
      </c>
    </row>
    <row r="24" spans="1:12" ht="15" customHeight="1">
      <c r="A24" s="29" t="s">
        <v>283</v>
      </c>
      <c r="B24" s="15"/>
      <c r="C24" s="15"/>
      <c r="D24" s="15"/>
      <c r="E24" s="15"/>
      <c r="F24" s="15"/>
      <c r="G24" s="15"/>
      <c r="H24" s="165"/>
      <c r="I24" s="165"/>
      <c r="J24" s="165"/>
      <c r="K24" s="165"/>
    </row>
    <row r="25" spans="1:12">
      <c r="H25" s="166"/>
      <c r="I25" s="166"/>
      <c r="J25" s="166"/>
      <c r="K25" s="166"/>
    </row>
  </sheetData>
  <mergeCells count="1">
    <mergeCell ref="A1:L1"/>
  </mergeCells>
  <phoneticPr fontId="15" type="noConversion"/>
  <conditionalFormatting sqref="B5:L23">
    <cfRule type="cellIs" dxfId="7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lha6" enableFormatConditionsCalculation="0">
    <tabColor indexed="24"/>
  </sheetPr>
  <dimension ref="A1:G38"/>
  <sheetViews>
    <sheetView workbookViewId="0">
      <selection sqref="A1:G1"/>
    </sheetView>
  </sheetViews>
  <sheetFormatPr defaultRowHeight="11.25"/>
  <cols>
    <col min="1" max="1" width="2" style="4" customWidth="1"/>
    <col min="2" max="2" width="35" style="4" customWidth="1"/>
    <col min="3" max="7" width="7.140625" style="16" customWidth="1"/>
    <col min="8" max="16384" width="9.140625" style="4"/>
  </cols>
  <sheetData>
    <row r="1" spans="1:7" s="3" customFormat="1" ht="28.5" customHeight="1">
      <c r="A1" s="422" t="s">
        <v>219</v>
      </c>
      <c r="B1" s="422"/>
      <c r="C1" s="422"/>
      <c r="D1" s="422"/>
      <c r="E1" s="422"/>
      <c r="F1" s="422"/>
      <c r="G1" s="422"/>
    </row>
    <row r="2" spans="1:7" ht="15" customHeight="1">
      <c r="A2" s="5"/>
      <c r="B2" s="5"/>
      <c r="C2" s="5"/>
      <c r="D2" s="5"/>
      <c r="E2" s="5"/>
      <c r="F2" s="5"/>
      <c r="G2" s="5"/>
    </row>
    <row r="3" spans="1:7" ht="15" customHeight="1">
      <c r="A3" s="42" t="s">
        <v>70</v>
      </c>
      <c r="B3" s="29"/>
      <c r="C3" s="44"/>
      <c r="D3" s="45"/>
      <c r="E3" s="45"/>
      <c r="F3" s="45"/>
      <c r="G3" s="45"/>
    </row>
    <row r="4" spans="1:7" ht="28.5" customHeight="1" thickBot="1">
      <c r="A4" s="164" t="s">
        <v>181</v>
      </c>
      <c r="B4" s="46"/>
      <c r="C4" s="7">
        <v>2002</v>
      </c>
      <c r="D4" s="7">
        <v>2003</v>
      </c>
      <c r="E4" s="7">
        <v>2004</v>
      </c>
      <c r="F4" s="7">
        <v>2005</v>
      </c>
      <c r="G4" s="7">
        <v>2006</v>
      </c>
    </row>
    <row r="5" spans="1:7" ht="20.25" customHeight="1" thickTop="1">
      <c r="A5" s="423" t="s">
        <v>71</v>
      </c>
      <c r="B5" s="423"/>
      <c r="C5" s="9">
        <v>330353</v>
      </c>
      <c r="D5" s="9">
        <v>339601</v>
      </c>
      <c r="E5" s="9">
        <v>347798</v>
      </c>
      <c r="F5" s="9">
        <v>378756</v>
      </c>
      <c r="G5" s="9">
        <v>384854</v>
      </c>
    </row>
    <row r="6" spans="1:7" ht="20.25" customHeight="1">
      <c r="A6" s="229" t="s">
        <v>72</v>
      </c>
      <c r="B6" s="48" t="s">
        <v>73</v>
      </c>
      <c r="C6" s="9">
        <v>10708</v>
      </c>
      <c r="D6" s="9">
        <v>10699</v>
      </c>
      <c r="E6" s="9">
        <v>11162</v>
      </c>
      <c r="F6" s="9">
        <v>17924</v>
      </c>
      <c r="G6" s="9">
        <v>16670</v>
      </c>
    </row>
    <row r="7" spans="1:7" ht="15" customHeight="1">
      <c r="A7" s="229" t="s">
        <v>74</v>
      </c>
      <c r="B7" s="48" t="s">
        <v>75</v>
      </c>
      <c r="C7" s="9">
        <v>343</v>
      </c>
      <c r="D7" s="9">
        <v>442</v>
      </c>
      <c r="E7" s="9">
        <v>432</v>
      </c>
      <c r="F7" s="9">
        <v>978</v>
      </c>
      <c r="G7" s="9">
        <v>1083</v>
      </c>
    </row>
    <row r="8" spans="1:7" ht="15" customHeight="1">
      <c r="A8" s="229" t="s">
        <v>76</v>
      </c>
      <c r="B8" s="48" t="s">
        <v>195</v>
      </c>
      <c r="C8" s="9">
        <v>1177</v>
      </c>
      <c r="D8" s="9">
        <v>1128</v>
      </c>
      <c r="E8" s="9">
        <v>1134</v>
      </c>
      <c r="F8" s="9">
        <v>1150</v>
      </c>
      <c r="G8" s="9">
        <v>1112</v>
      </c>
    </row>
    <row r="9" spans="1:7" ht="15" customHeight="1">
      <c r="A9" s="229" t="s">
        <v>77</v>
      </c>
      <c r="B9" s="48" t="s">
        <v>78</v>
      </c>
      <c r="C9" s="9">
        <v>48550</v>
      </c>
      <c r="D9" s="9">
        <v>49182</v>
      </c>
      <c r="E9" s="9">
        <v>48374</v>
      </c>
      <c r="F9" s="9">
        <v>49664</v>
      </c>
      <c r="G9" s="9">
        <v>49042</v>
      </c>
    </row>
    <row r="10" spans="1:7" ht="20.25" customHeight="1">
      <c r="A10" s="49" t="s">
        <v>79</v>
      </c>
      <c r="B10" s="20" t="s">
        <v>80</v>
      </c>
      <c r="C10" s="11">
        <v>6527</v>
      </c>
      <c r="D10" s="11">
        <v>7082</v>
      </c>
      <c r="E10" s="11">
        <v>7047</v>
      </c>
      <c r="F10" s="11">
        <v>7388</v>
      </c>
      <c r="G10" s="11">
        <v>7691</v>
      </c>
    </row>
    <row r="11" spans="1:7" ht="15" customHeight="1">
      <c r="A11" s="49" t="s">
        <v>79</v>
      </c>
      <c r="B11" s="51" t="s">
        <v>81</v>
      </c>
      <c r="C11" s="11">
        <v>9319</v>
      </c>
      <c r="D11" s="11">
        <v>9271</v>
      </c>
      <c r="E11" s="11">
        <v>9066</v>
      </c>
      <c r="F11" s="11">
        <v>8982</v>
      </c>
      <c r="G11" s="11">
        <v>8613</v>
      </c>
    </row>
    <row r="12" spans="1:7" ht="15" customHeight="1">
      <c r="A12" s="49" t="s">
        <v>79</v>
      </c>
      <c r="B12" s="51" t="s">
        <v>82</v>
      </c>
      <c r="C12" s="11">
        <v>2132</v>
      </c>
      <c r="D12" s="11">
        <v>2075</v>
      </c>
      <c r="E12" s="11">
        <v>2031</v>
      </c>
      <c r="F12" s="11">
        <v>2080</v>
      </c>
      <c r="G12" s="11">
        <v>2028</v>
      </c>
    </row>
    <row r="13" spans="1:7" ht="15" customHeight="1">
      <c r="A13" s="49" t="s">
        <v>79</v>
      </c>
      <c r="B13" s="51" t="s">
        <v>83</v>
      </c>
      <c r="C13" s="11">
        <v>4871</v>
      </c>
      <c r="D13" s="11">
        <v>4638</v>
      </c>
      <c r="E13" s="11">
        <v>4355</v>
      </c>
      <c r="F13" s="11">
        <v>4463</v>
      </c>
      <c r="G13" s="11">
        <v>4291</v>
      </c>
    </row>
    <row r="14" spans="1:7" ht="15" customHeight="1">
      <c r="A14" s="49" t="s">
        <v>79</v>
      </c>
      <c r="B14" s="51" t="s">
        <v>134</v>
      </c>
      <c r="C14" s="11">
        <v>3285</v>
      </c>
      <c r="D14" s="11">
        <v>3317</v>
      </c>
      <c r="E14" s="11">
        <v>3292</v>
      </c>
      <c r="F14" s="11">
        <v>3437</v>
      </c>
      <c r="G14" s="11">
        <v>3434</v>
      </c>
    </row>
    <row r="15" spans="1:7" ht="15" customHeight="1">
      <c r="A15" s="49" t="s">
        <v>79</v>
      </c>
      <c r="B15" s="51" t="s">
        <v>135</v>
      </c>
      <c r="C15" s="12">
        <v>0</v>
      </c>
      <c r="D15" s="12">
        <v>0</v>
      </c>
      <c r="E15" s="11">
        <v>6</v>
      </c>
      <c r="F15" s="11">
        <v>34</v>
      </c>
      <c r="G15" s="11">
        <v>34</v>
      </c>
    </row>
    <row r="16" spans="1:7" ht="15" customHeight="1">
      <c r="A16" s="49" t="s">
        <v>79</v>
      </c>
      <c r="B16" s="51" t="s">
        <v>136</v>
      </c>
      <c r="C16" s="11">
        <v>938</v>
      </c>
      <c r="D16" s="11">
        <v>1027</v>
      </c>
      <c r="E16" s="11">
        <v>1003</v>
      </c>
      <c r="F16" s="11">
        <v>1031</v>
      </c>
      <c r="G16" s="11">
        <v>991</v>
      </c>
    </row>
    <row r="17" spans="1:7" ht="15" customHeight="1">
      <c r="A17" s="49" t="s">
        <v>79</v>
      </c>
      <c r="B17" s="51" t="s">
        <v>85</v>
      </c>
      <c r="C17" s="11">
        <v>882</v>
      </c>
      <c r="D17" s="11">
        <v>911</v>
      </c>
      <c r="E17" s="11">
        <v>889</v>
      </c>
      <c r="F17" s="11">
        <v>907</v>
      </c>
      <c r="G17" s="11">
        <v>910</v>
      </c>
    </row>
    <row r="18" spans="1:7" ht="15" customHeight="1">
      <c r="A18" s="49" t="s">
        <v>79</v>
      </c>
      <c r="B18" s="51" t="s">
        <v>137</v>
      </c>
      <c r="C18" s="11">
        <v>3727</v>
      </c>
      <c r="D18" s="11">
        <v>3651</v>
      </c>
      <c r="E18" s="11">
        <v>3583</v>
      </c>
      <c r="F18" s="11">
        <v>3705</v>
      </c>
      <c r="G18" s="11">
        <v>3564</v>
      </c>
    </row>
    <row r="19" spans="1:7" ht="15" customHeight="1">
      <c r="A19" s="49" t="s">
        <v>79</v>
      </c>
      <c r="B19" s="51" t="s">
        <v>138</v>
      </c>
      <c r="C19" s="11">
        <v>7842</v>
      </c>
      <c r="D19" s="11">
        <v>7752</v>
      </c>
      <c r="E19" s="11">
        <v>7636</v>
      </c>
      <c r="F19" s="11">
        <v>7899</v>
      </c>
      <c r="G19" s="11">
        <v>7794</v>
      </c>
    </row>
    <row r="20" spans="1:7" ht="15" customHeight="1">
      <c r="A20" s="49" t="s">
        <v>79</v>
      </c>
      <c r="B20" s="51" t="s">
        <v>86</v>
      </c>
      <c r="C20" s="11">
        <v>2122</v>
      </c>
      <c r="D20" s="11">
        <v>2200</v>
      </c>
      <c r="E20" s="11">
        <v>2236</v>
      </c>
      <c r="F20" s="11">
        <v>2309</v>
      </c>
      <c r="G20" s="11">
        <v>2331</v>
      </c>
    </row>
    <row r="21" spans="1:7" ht="15" customHeight="1">
      <c r="A21" s="49" t="s">
        <v>79</v>
      </c>
      <c r="B21" s="51" t="s">
        <v>196</v>
      </c>
      <c r="C21" s="11">
        <v>1177</v>
      </c>
      <c r="D21" s="11">
        <v>1218</v>
      </c>
      <c r="E21" s="11">
        <v>1201</v>
      </c>
      <c r="F21" s="11">
        <v>1236</v>
      </c>
      <c r="G21" s="11">
        <v>1264</v>
      </c>
    </row>
    <row r="22" spans="1:7" ht="15" customHeight="1">
      <c r="A22" s="49" t="s">
        <v>79</v>
      </c>
      <c r="B22" s="51" t="s">
        <v>87</v>
      </c>
      <c r="C22" s="11">
        <v>572</v>
      </c>
      <c r="D22" s="11">
        <v>613</v>
      </c>
      <c r="E22" s="11">
        <v>650</v>
      </c>
      <c r="F22" s="11">
        <v>666</v>
      </c>
      <c r="G22" s="11">
        <v>681</v>
      </c>
    </row>
    <row r="23" spans="1:7" ht="15" customHeight="1">
      <c r="A23" s="49" t="s">
        <v>79</v>
      </c>
      <c r="B23" s="51" t="s">
        <v>88</v>
      </c>
      <c r="C23" s="11">
        <v>5156</v>
      </c>
      <c r="D23" s="11">
        <v>5427</v>
      </c>
      <c r="E23" s="11">
        <v>5379</v>
      </c>
      <c r="F23" s="11">
        <v>5527</v>
      </c>
      <c r="G23" s="11">
        <v>5416</v>
      </c>
    </row>
    <row r="24" spans="1:7" ht="20.25" customHeight="1">
      <c r="A24" s="229" t="s">
        <v>89</v>
      </c>
      <c r="B24" s="48" t="s">
        <v>197</v>
      </c>
      <c r="C24" s="9">
        <v>515</v>
      </c>
      <c r="D24" s="9">
        <v>494</v>
      </c>
      <c r="E24" s="9">
        <v>502</v>
      </c>
      <c r="F24" s="9">
        <v>565</v>
      </c>
      <c r="G24" s="9">
        <v>575</v>
      </c>
    </row>
    <row r="25" spans="1:7" ht="15" customHeight="1">
      <c r="A25" s="229" t="s">
        <v>90</v>
      </c>
      <c r="B25" s="48" t="s">
        <v>91</v>
      </c>
      <c r="C25" s="9">
        <v>46296</v>
      </c>
      <c r="D25" s="9">
        <v>45849</v>
      </c>
      <c r="E25" s="9">
        <v>45696</v>
      </c>
      <c r="F25" s="9">
        <v>47767</v>
      </c>
      <c r="G25" s="9">
        <v>47550</v>
      </c>
    </row>
    <row r="26" spans="1:7" ht="15" customHeight="1">
      <c r="A26" s="229" t="s">
        <v>92</v>
      </c>
      <c r="B26" s="48" t="s">
        <v>139</v>
      </c>
      <c r="C26" s="9">
        <v>104728</v>
      </c>
      <c r="D26" s="9">
        <v>107495</v>
      </c>
      <c r="E26" s="9">
        <v>109952</v>
      </c>
      <c r="F26" s="9">
        <v>115466</v>
      </c>
      <c r="G26" s="9">
        <v>116338</v>
      </c>
    </row>
    <row r="27" spans="1:7" ht="15" customHeight="1">
      <c r="A27" s="229" t="s">
        <v>93</v>
      </c>
      <c r="B27" s="48" t="s">
        <v>94</v>
      </c>
      <c r="C27" s="9">
        <v>34442</v>
      </c>
      <c r="D27" s="9">
        <v>35631</v>
      </c>
      <c r="E27" s="9">
        <v>36434</v>
      </c>
      <c r="F27" s="9">
        <v>39017</v>
      </c>
      <c r="G27" s="9">
        <v>39739</v>
      </c>
    </row>
    <row r="28" spans="1:7" ht="15" customHeight="1">
      <c r="A28" s="229" t="s">
        <v>95</v>
      </c>
      <c r="B28" s="48" t="s">
        <v>96</v>
      </c>
      <c r="C28" s="9">
        <v>14493</v>
      </c>
      <c r="D28" s="9">
        <v>15198</v>
      </c>
      <c r="E28" s="9">
        <v>16180</v>
      </c>
      <c r="F28" s="9">
        <v>16893</v>
      </c>
      <c r="G28" s="9">
        <v>17220</v>
      </c>
    </row>
    <row r="29" spans="1:7" ht="15" customHeight="1">
      <c r="A29" s="229" t="s">
        <v>97</v>
      </c>
      <c r="B29" s="48" t="s">
        <v>287</v>
      </c>
      <c r="C29" s="9">
        <v>7508</v>
      </c>
      <c r="D29" s="9">
        <v>7905</v>
      </c>
      <c r="E29" s="9">
        <v>7886</v>
      </c>
      <c r="F29" s="9">
        <v>8210</v>
      </c>
      <c r="G29" s="9">
        <v>8477</v>
      </c>
    </row>
    <row r="30" spans="1:7" s="30" customFormat="1" ht="15" customHeight="1">
      <c r="A30" s="229" t="s">
        <v>98</v>
      </c>
      <c r="B30" s="48" t="s">
        <v>271</v>
      </c>
      <c r="C30" s="9">
        <v>31230</v>
      </c>
      <c r="D30" s="9">
        <v>33055</v>
      </c>
      <c r="E30" s="9">
        <v>35487</v>
      </c>
      <c r="F30" s="9">
        <v>39341</v>
      </c>
      <c r="G30" s="9">
        <v>42151</v>
      </c>
    </row>
    <row r="31" spans="1:7" ht="15" customHeight="1">
      <c r="A31" s="229" t="s">
        <v>99</v>
      </c>
      <c r="B31" s="48" t="s">
        <v>141</v>
      </c>
      <c r="C31" s="9">
        <v>615</v>
      </c>
      <c r="D31" s="9">
        <v>576</v>
      </c>
      <c r="E31" s="9">
        <v>730</v>
      </c>
      <c r="F31" s="9">
        <v>2060</v>
      </c>
      <c r="G31" s="9">
        <v>1914</v>
      </c>
    </row>
    <row r="32" spans="1:7" ht="15" customHeight="1">
      <c r="A32" s="229" t="s">
        <v>100</v>
      </c>
      <c r="B32" s="48" t="s">
        <v>101</v>
      </c>
      <c r="C32" s="9">
        <v>3790</v>
      </c>
      <c r="D32" s="9">
        <v>3763</v>
      </c>
      <c r="E32" s="9">
        <v>3822</v>
      </c>
      <c r="F32" s="9">
        <v>5795</v>
      </c>
      <c r="G32" s="9">
        <v>7347</v>
      </c>
    </row>
    <row r="33" spans="1:7" ht="15" customHeight="1">
      <c r="A33" s="229" t="s">
        <v>102</v>
      </c>
      <c r="B33" s="48" t="s">
        <v>198</v>
      </c>
      <c r="C33" s="9">
        <v>12274</v>
      </c>
      <c r="D33" s="9">
        <v>12945</v>
      </c>
      <c r="E33" s="9">
        <v>13745</v>
      </c>
      <c r="F33" s="9">
        <v>15655</v>
      </c>
      <c r="G33" s="9">
        <v>16192</v>
      </c>
    </row>
    <row r="34" spans="1:7" ht="15" customHeight="1">
      <c r="A34" s="229" t="s">
        <v>103</v>
      </c>
      <c r="B34" s="48" t="s">
        <v>199</v>
      </c>
      <c r="C34" s="9">
        <v>13683</v>
      </c>
      <c r="D34" s="9">
        <v>15236</v>
      </c>
      <c r="E34" s="9">
        <v>16259</v>
      </c>
      <c r="F34" s="9">
        <v>18267</v>
      </c>
      <c r="G34" s="9">
        <v>19438</v>
      </c>
    </row>
    <row r="35" spans="1:7" ht="15" customHeight="1">
      <c r="A35" s="52" t="s">
        <v>104</v>
      </c>
      <c r="B35" s="53" t="s">
        <v>105</v>
      </c>
      <c r="C35" s="14">
        <v>1</v>
      </c>
      <c r="D35" s="14">
        <v>3</v>
      </c>
      <c r="E35" s="14">
        <v>3</v>
      </c>
      <c r="F35" s="14">
        <v>4</v>
      </c>
      <c r="G35" s="14">
        <v>6</v>
      </c>
    </row>
    <row r="36" spans="1:7" ht="15" customHeight="1">
      <c r="A36" s="426" t="s">
        <v>284</v>
      </c>
      <c r="B36" s="426"/>
      <c r="C36" s="6"/>
      <c r="D36" s="6"/>
      <c r="E36" s="6"/>
      <c r="F36" s="6"/>
      <c r="G36" s="6"/>
    </row>
    <row r="37" spans="1:7" ht="15" customHeight="1">
      <c r="B37" s="184" t="s">
        <v>190</v>
      </c>
      <c r="C37" s="184"/>
      <c r="D37" s="184"/>
      <c r="E37" s="184"/>
      <c r="F37" s="184"/>
    </row>
    <row r="38" spans="1:7" ht="15" customHeight="1">
      <c r="B38" s="185"/>
    </row>
  </sheetData>
  <mergeCells count="3">
    <mergeCell ref="A36:B36"/>
    <mergeCell ref="A5:B5"/>
    <mergeCell ref="A1:G1"/>
  </mergeCells>
  <phoneticPr fontId="15" type="noConversion"/>
  <conditionalFormatting sqref="C5:G35">
    <cfRule type="cellIs" dxfId="6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lha7" enableFormatConditionsCalculation="0">
    <tabColor indexed="24"/>
  </sheetPr>
  <dimension ref="A1:H51"/>
  <sheetViews>
    <sheetView workbookViewId="0">
      <selection sqref="A1:H1"/>
    </sheetView>
  </sheetViews>
  <sheetFormatPr defaultRowHeight="11.25"/>
  <cols>
    <col min="1" max="1" width="2" style="186" customWidth="1"/>
    <col min="2" max="2" width="55.85546875" style="186" customWidth="1"/>
    <col min="3" max="5" width="6.5703125" style="208" bestFit="1" customWidth="1"/>
    <col min="6" max="7" width="6.5703125" style="30" bestFit="1" customWidth="1"/>
    <col min="8" max="8" width="6.5703125" style="208" bestFit="1" customWidth="1"/>
    <col min="9" max="16384" width="9.140625" style="186"/>
  </cols>
  <sheetData>
    <row r="1" spans="1:8" s="203" customFormat="1" ht="28.5" customHeight="1">
      <c r="A1" s="422" t="s">
        <v>218</v>
      </c>
      <c r="B1" s="422"/>
      <c r="C1" s="422"/>
      <c r="D1" s="422"/>
      <c r="E1" s="422"/>
      <c r="F1" s="422"/>
      <c r="G1" s="422"/>
      <c r="H1" s="422"/>
    </row>
    <row r="2" spans="1:8" ht="15.75" customHeight="1">
      <c r="A2" s="5"/>
      <c r="B2" s="5"/>
      <c r="C2" s="162"/>
      <c r="D2" s="162"/>
      <c r="E2" s="162"/>
      <c r="F2" s="18"/>
      <c r="G2" s="18"/>
      <c r="H2" s="359"/>
    </row>
    <row r="3" spans="1:8" ht="11.25" customHeight="1">
      <c r="A3" s="42" t="s">
        <v>70</v>
      </c>
      <c r="B3" s="29"/>
      <c r="C3" s="141"/>
      <c r="D3" s="141"/>
      <c r="E3" s="141"/>
      <c r="F3" s="20"/>
      <c r="G3" s="20"/>
      <c r="H3" s="359"/>
    </row>
    <row r="4" spans="1:8" ht="28.5" customHeight="1" thickBot="1">
      <c r="A4" s="164" t="s">
        <v>12</v>
      </c>
      <c r="B4" s="46"/>
      <c r="C4" s="46">
        <v>2007</v>
      </c>
      <c r="D4" s="7">
        <v>2008</v>
      </c>
      <c r="E4" s="7">
        <v>2009</v>
      </c>
      <c r="F4" s="237">
        <v>2010</v>
      </c>
      <c r="G4" s="22">
        <v>2011</v>
      </c>
      <c r="H4" s="22">
        <v>2012</v>
      </c>
    </row>
    <row r="5" spans="1:8" s="204" customFormat="1" ht="16.5" customHeight="1" thickTop="1">
      <c r="A5" s="423" t="s">
        <v>71</v>
      </c>
      <c r="B5" s="423"/>
      <c r="C5" s="47">
        <v>397332</v>
      </c>
      <c r="D5" s="47">
        <v>400210</v>
      </c>
      <c r="E5" s="47">
        <v>390129</v>
      </c>
      <c r="F5" s="241">
        <v>337570</v>
      </c>
      <c r="G5" s="47">
        <v>334499</v>
      </c>
      <c r="H5" s="47">
        <v>319177</v>
      </c>
    </row>
    <row r="6" spans="1:8" s="204" customFormat="1" ht="16.5" customHeight="1">
      <c r="A6" s="229" t="s">
        <v>146</v>
      </c>
      <c r="B6" s="48" t="s">
        <v>193</v>
      </c>
      <c r="C6" s="47">
        <v>16833</v>
      </c>
      <c r="D6" s="47">
        <v>16789</v>
      </c>
      <c r="E6" s="47">
        <v>16189</v>
      </c>
      <c r="F6" s="241">
        <v>12800</v>
      </c>
      <c r="G6" s="47">
        <v>12857</v>
      </c>
      <c r="H6" s="47">
        <v>12737</v>
      </c>
    </row>
    <row r="7" spans="1:8" s="204" customFormat="1" ht="12.75" customHeight="1">
      <c r="A7" s="229" t="s">
        <v>147</v>
      </c>
      <c r="B7" s="48" t="s">
        <v>200</v>
      </c>
      <c r="C7" s="47">
        <v>1046</v>
      </c>
      <c r="D7" s="47">
        <v>1042</v>
      </c>
      <c r="E7" s="47">
        <v>978</v>
      </c>
      <c r="F7" s="241">
        <v>937</v>
      </c>
      <c r="G7" s="47">
        <v>900</v>
      </c>
      <c r="H7" s="47">
        <v>836</v>
      </c>
    </row>
    <row r="8" spans="1:8" s="204" customFormat="1" ht="12.75" customHeight="1">
      <c r="A8" s="229" t="s">
        <v>148</v>
      </c>
      <c r="B8" s="48" t="s">
        <v>194</v>
      </c>
      <c r="C8" s="47">
        <v>47205</v>
      </c>
      <c r="D8" s="47">
        <v>46057</v>
      </c>
      <c r="E8" s="47">
        <v>43992</v>
      </c>
      <c r="F8" s="241">
        <v>39394</v>
      </c>
      <c r="G8" s="47">
        <v>38270</v>
      </c>
      <c r="H8" s="47">
        <v>36497</v>
      </c>
    </row>
    <row r="9" spans="1:8" s="204" customFormat="1" ht="12.75" customHeight="1">
      <c r="A9" s="163"/>
      <c r="B9" s="161" t="s">
        <v>161</v>
      </c>
      <c r="C9" s="50">
        <v>7494</v>
      </c>
      <c r="D9" s="50">
        <v>7473</v>
      </c>
      <c r="E9" s="50">
        <v>7446</v>
      </c>
      <c r="F9" s="242">
        <v>7017</v>
      </c>
      <c r="G9" s="50">
        <v>6896</v>
      </c>
      <c r="H9" s="50">
        <v>6519</v>
      </c>
    </row>
    <row r="10" spans="1:8" s="204" customFormat="1" ht="12.75" customHeight="1">
      <c r="A10" s="163"/>
      <c r="B10" s="161" t="s">
        <v>162</v>
      </c>
      <c r="C10" s="50">
        <v>691</v>
      </c>
      <c r="D10" s="50">
        <v>659</v>
      </c>
      <c r="E10" s="50">
        <v>659</v>
      </c>
      <c r="F10" s="242">
        <v>645</v>
      </c>
      <c r="G10" s="50">
        <v>671</v>
      </c>
      <c r="H10" s="50">
        <v>675</v>
      </c>
    </row>
    <row r="11" spans="1:8" s="204" customFormat="1" ht="12.75" customHeight="1">
      <c r="A11" s="163"/>
      <c r="B11" s="161" t="s">
        <v>163</v>
      </c>
      <c r="C11" s="50">
        <v>1</v>
      </c>
      <c r="D11" s="50">
        <v>1</v>
      </c>
      <c r="E11" s="50">
        <v>1</v>
      </c>
      <c r="F11" s="242">
        <v>1</v>
      </c>
      <c r="G11" s="50">
        <v>1</v>
      </c>
      <c r="H11" s="50">
        <v>1</v>
      </c>
    </row>
    <row r="12" spans="1:8" s="204" customFormat="1" ht="12.75" customHeight="1">
      <c r="A12" s="163"/>
      <c r="B12" s="161" t="s">
        <v>0</v>
      </c>
      <c r="C12" s="50">
        <v>2391</v>
      </c>
      <c r="D12" s="50">
        <v>2245</v>
      </c>
      <c r="E12" s="50">
        <v>2070</v>
      </c>
      <c r="F12" s="242">
        <v>1834</v>
      </c>
      <c r="G12" s="50">
        <v>1735</v>
      </c>
      <c r="H12" s="50">
        <v>1676</v>
      </c>
    </row>
    <row r="13" spans="1:8" s="204" customFormat="1" ht="12.75" customHeight="1">
      <c r="A13" s="163"/>
      <c r="B13" s="161" t="s">
        <v>164</v>
      </c>
      <c r="C13" s="50">
        <v>6129</v>
      </c>
      <c r="D13" s="50">
        <v>5785</v>
      </c>
      <c r="E13" s="50">
        <v>5157</v>
      </c>
      <c r="F13" s="242">
        <v>4383</v>
      </c>
      <c r="G13" s="50">
        <v>4185</v>
      </c>
      <c r="H13" s="50">
        <v>3915</v>
      </c>
    </row>
    <row r="14" spans="1:8" s="204" customFormat="1" ht="12.75" customHeight="1">
      <c r="A14" s="163"/>
      <c r="B14" s="161" t="s">
        <v>165</v>
      </c>
      <c r="C14" s="50">
        <v>1957</v>
      </c>
      <c r="D14" s="50">
        <v>1940</v>
      </c>
      <c r="E14" s="50">
        <v>1844</v>
      </c>
      <c r="F14" s="242">
        <v>1702</v>
      </c>
      <c r="G14" s="50">
        <v>1784</v>
      </c>
      <c r="H14" s="50">
        <v>1798</v>
      </c>
    </row>
    <row r="15" spans="1:8" s="204" customFormat="1" ht="12.75" customHeight="1">
      <c r="A15" s="163"/>
      <c r="B15" s="161" t="s">
        <v>1</v>
      </c>
      <c r="C15" s="50">
        <v>3324</v>
      </c>
      <c r="D15" s="50">
        <v>3290</v>
      </c>
      <c r="E15" s="50">
        <v>3096</v>
      </c>
      <c r="F15" s="242">
        <v>2706</v>
      </c>
      <c r="G15" s="50">
        <v>2595</v>
      </c>
      <c r="H15" s="50">
        <v>2430</v>
      </c>
    </row>
    <row r="16" spans="1:8" s="204" customFormat="1" ht="12.75" customHeight="1">
      <c r="A16" s="163"/>
      <c r="B16" s="161" t="s">
        <v>2</v>
      </c>
      <c r="C16" s="50">
        <v>391</v>
      </c>
      <c r="D16" s="50">
        <v>401</v>
      </c>
      <c r="E16" s="50">
        <v>384</v>
      </c>
      <c r="F16" s="242">
        <v>351</v>
      </c>
      <c r="G16" s="50">
        <v>349</v>
      </c>
      <c r="H16" s="50">
        <v>341</v>
      </c>
    </row>
    <row r="17" spans="1:8" s="204" customFormat="1" ht="12.75" customHeight="1">
      <c r="A17" s="163"/>
      <c r="B17" s="161" t="s">
        <v>166</v>
      </c>
      <c r="C17" s="50">
        <v>2090</v>
      </c>
      <c r="D17" s="50">
        <v>2010</v>
      </c>
      <c r="E17" s="50">
        <v>1953</v>
      </c>
      <c r="F17" s="242">
        <v>1641</v>
      </c>
      <c r="G17" s="50">
        <v>1573</v>
      </c>
      <c r="H17" s="50">
        <v>1448</v>
      </c>
    </row>
    <row r="18" spans="1:8" s="204" customFormat="1" ht="12.75" customHeight="1">
      <c r="A18" s="163"/>
      <c r="B18" s="20" t="s">
        <v>3</v>
      </c>
      <c r="C18" s="50">
        <v>25</v>
      </c>
      <c r="D18" s="50">
        <v>20</v>
      </c>
      <c r="E18" s="50">
        <v>15</v>
      </c>
      <c r="F18" s="242">
        <v>18</v>
      </c>
      <c r="G18" s="50">
        <v>18</v>
      </c>
      <c r="H18" s="50">
        <v>18</v>
      </c>
    </row>
    <row r="19" spans="1:8" s="204" customFormat="1" ht="12.75" customHeight="1">
      <c r="A19" s="163"/>
      <c r="B19" s="20" t="s">
        <v>4</v>
      </c>
      <c r="C19" s="50">
        <v>818</v>
      </c>
      <c r="D19" s="50">
        <v>812</v>
      </c>
      <c r="E19" s="50">
        <v>746</v>
      </c>
      <c r="F19" s="242">
        <v>697</v>
      </c>
      <c r="G19" s="50">
        <v>696</v>
      </c>
      <c r="H19" s="50">
        <v>687</v>
      </c>
    </row>
    <row r="20" spans="1:8" s="204" customFormat="1" ht="12.75" customHeight="1">
      <c r="A20" s="163"/>
      <c r="B20" s="20" t="s">
        <v>5</v>
      </c>
      <c r="C20" s="50">
        <v>145</v>
      </c>
      <c r="D20" s="50">
        <v>151</v>
      </c>
      <c r="E20" s="50">
        <v>138</v>
      </c>
      <c r="F20" s="242">
        <v>132</v>
      </c>
      <c r="G20" s="50">
        <v>112</v>
      </c>
      <c r="H20" s="50">
        <v>111</v>
      </c>
    </row>
    <row r="21" spans="1:8" s="204" customFormat="1" ht="12.75" customHeight="1">
      <c r="A21" s="163"/>
      <c r="B21" s="20" t="s">
        <v>167</v>
      </c>
      <c r="C21" s="50">
        <v>949</v>
      </c>
      <c r="D21" s="50">
        <v>940</v>
      </c>
      <c r="E21" s="50">
        <v>908</v>
      </c>
      <c r="F21" s="242">
        <v>839</v>
      </c>
      <c r="G21" s="50">
        <v>811</v>
      </c>
      <c r="H21" s="50">
        <v>790</v>
      </c>
    </row>
    <row r="22" spans="1:8" s="204" customFormat="1" ht="12.75" customHeight="1">
      <c r="A22" s="163"/>
      <c r="B22" s="20" t="s">
        <v>6</v>
      </c>
      <c r="C22" s="50">
        <v>3539</v>
      </c>
      <c r="D22" s="50">
        <v>3423</v>
      </c>
      <c r="E22" s="50">
        <v>3201</v>
      </c>
      <c r="F22" s="242">
        <v>2877</v>
      </c>
      <c r="G22" s="50">
        <v>2716</v>
      </c>
      <c r="H22" s="50">
        <v>2543</v>
      </c>
    </row>
    <row r="23" spans="1:8" s="204" customFormat="1" ht="12.75" customHeight="1">
      <c r="A23" s="163"/>
      <c r="B23" s="20" t="s">
        <v>168</v>
      </c>
      <c r="C23" s="50">
        <v>307</v>
      </c>
      <c r="D23" s="50">
        <v>314</v>
      </c>
      <c r="E23" s="50">
        <v>306</v>
      </c>
      <c r="F23" s="242">
        <v>281</v>
      </c>
      <c r="G23" s="50">
        <v>297</v>
      </c>
      <c r="H23" s="50">
        <v>268</v>
      </c>
    </row>
    <row r="24" spans="1:8" s="204" customFormat="1" ht="12.75" customHeight="1">
      <c r="A24" s="163"/>
      <c r="B24" s="20" t="s">
        <v>182</v>
      </c>
      <c r="C24" s="50">
        <v>7553</v>
      </c>
      <c r="D24" s="50">
        <v>7442</v>
      </c>
      <c r="E24" s="50">
        <v>7241</v>
      </c>
      <c r="F24" s="242">
        <v>6449</v>
      </c>
      <c r="G24" s="50">
        <v>6276</v>
      </c>
      <c r="H24" s="50">
        <v>5924</v>
      </c>
    </row>
    <row r="25" spans="1:8" s="204" customFormat="1" ht="12.75" customHeight="1">
      <c r="A25" s="163"/>
      <c r="B25" s="20" t="s">
        <v>201</v>
      </c>
      <c r="C25" s="50">
        <v>204</v>
      </c>
      <c r="D25" s="50">
        <v>189</v>
      </c>
      <c r="E25" s="50">
        <v>180</v>
      </c>
      <c r="F25" s="242">
        <v>180</v>
      </c>
      <c r="G25" s="50">
        <v>166</v>
      </c>
      <c r="H25" s="50">
        <v>175</v>
      </c>
    </row>
    <row r="26" spans="1:8" s="204" customFormat="1" ht="12.75" customHeight="1">
      <c r="A26" s="163"/>
      <c r="B26" s="20" t="s">
        <v>202</v>
      </c>
      <c r="C26" s="50">
        <v>512</v>
      </c>
      <c r="D26" s="50">
        <v>524</v>
      </c>
      <c r="E26" s="50">
        <v>515</v>
      </c>
      <c r="F26" s="242">
        <v>464</v>
      </c>
      <c r="G26" s="50">
        <v>444</v>
      </c>
      <c r="H26" s="50">
        <v>421</v>
      </c>
    </row>
    <row r="27" spans="1:8" s="204" customFormat="1" ht="12.75" customHeight="1">
      <c r="A27" s="163"/>
      <c r="B27" s="20" t="s">
        <v>169</v>
      </c>
      <c r="C27" s="50">
        <v>1365</v>
      </c>
      <c r="D27" s="50">
        <v>1324</v>
      </c>
      <c r="E27" s="50">
        <v>1253</v>
      </c>
      <c r="F27" s="242">
        <v>1136</v>
      </c>
      <c r="G27" s="50">
        <v>1115</v>
      </c>
      <c r="H27" s="50">
        <v>1042</v>
      </c>
    </row>
    <row r="28" spans="1:8" s="204" customFormat="1" ht="12.75" customHeight="1">
      <c r="A28" s="163"/>
      <c r="B28" s="20" t="s">
        <v>7</v>
      </c>
      <c r="C28" s="50">
        <v>458</v>
      </c>
      <c r="D28" s="50">
        <v>457</v>
      </c>
      <c r="E28" s="50">
        <v>459</v>
      </c>
      <c r="F28" s="242">
        <v>413</v>
      </c>
      <c r="G28" s="50">
        <v>386</v>
      </c>
      <c r="H28" s="50">
        <v>369</v>
      </c>
    </row>
    <row r="29" spans="1:8" s="204" customFormat="1" ht="12.75" customHeight="1">
      <c r="A29" s="163"/>
      <c r="B29" s="20" t="s">
        <v>170</v>
      </c>
      <c r="C29" s="50">
        <v>141</v>
      </c>
      <c r="D29" s="50">
        <v>151</v>
      </c>
      <c r="E29" s="50">
        <v>139</v>
      </c>
      <c r="F29" s="242">
        <v>122</v>
      </c>
      <c r="G29" s="50">
        <v>121</v>
      </c>
      <c r="H29" s="50">
        <v>123</v>
      </c>
    </row>
    <row r="30" spans="1:8" s="204" customFormat="1" ht="12.75" customHeight="1">
      <c r="A30" s="163"/>
      <c r="B30" s="20" t="s">
        <v>8</v>
      </c>
      <c r="C30" s="50">
        <v>3939</v>
      </c>
      <c r="D30" s="50">
        <v>3767</v>
      </c>
      <c r="E30" s="50">
        <v>3554</v>
      </c>
      <c r="F30" s="242">
        <v>3115</v>
      </c>
      <c r="G30" s="50">
        <v>2911</v>
      </c>
      <c r="H30" s="50">
        <v>2627</v>
      </c>
    </row>
    <row r="31" spans="1:8" s="204" customFormat="1" ht="12.75" customHeight="1">
      <c r="A31" s="163"/>
      <c r="B31" s="20" t="s">
        <v>171</v>
      </c>
      <c r="C31" s="50">
        <v>1474</v>
      </c>
      <c r="D31" s="50">
        <v>1407</v>
      </c>
      <c r="E31" s="50">
        <v>1375</v>
      </c>
      <c r="F31" s="242">
        <v>1173</v>
      </c>
      <c r="G31" s="50">
        <v>1142</v>
      </c>
      <c r="H31" s="50">
        <v>1074</v>
      </c>
    </row>
    <row r="32" spans="1:8" s="204" customFormat="1" ht="12.75" customHeight="1">
      <c r="A32" s="163"/>
      <c r="B32" s="20" t="s">
        <v>9</v>
      </c>
      <c r="C32" s="50">
        <v>1308</v>
      </c>
      <c r="D32" s="50">
        <v>1332</v>
      </c>
      <c r="E32" s="50">
        <v>1352</v>
      </c>
      <c r="F32" s="242">
        <v>1218</v>
      </c>
      <c r="G32" s="50">
        <v>1270</v>
      </c>
      <c r="H32" s="50">
        <v>1522</v>
      </c>
    </row>
    <row r="33" spans="1:8" s="204" customFormat="1" ht="16.5" customHeight="1">
      <c r="A33" s="229" t="s">
        <v>149</v>
      </c>
      <c r="B33" s="48" t="s">
        <v>203</v>
      </c>
      <c r="C33" s="47">
        <v>402</v>
      </c>
      <c r="D33" s="47">
        <v>397</v>
      </c>
      <c r="E33" s="47">
        <v>393</v>
      </c>
      <c r="F33" s="241">
        <v>409</v>
      </c>
      <c r="G33" s="47">
        <v>429</v>
      </c>
      <c r="H33" s="47">
        <v>409</v>
      </c>
    </row>
    <row r="34" spans="1:8" s="204" customFormat="1" ht="12.75" customHeight="1">
      <c r="A34" s="229" t="s">
        <v>150</v>
      </c>
      <c r="B34" s="48" t="s">
        <v>10</v>
      </c>
      <c r="C34" s="47">
        <v>901</v>
      </c>
      <c r="D34" s="47">
        <v>984</v>
      </c>
      <c r="E34" s="47">
        <v>1054</v>
      </c>
      <c r="F34" s="241">
        <v>1057</v>
      </c>
      <c r="G34" s="47">
        <v>1145</v>
      </c>
      <c r="H34" s="47">
        <v>1220</v>
      </c>
    </row>
    <row r="35" spans="1:8" s="204" customFormat="1" ht="12.75" customHeight="1">
      <c r="A35" s="229" t="s">
        <v>151</v>
      </c>
      <c r="B35" s="48" t="s">
        <v>152</v>
      </c>
      <c r="C35" s="47">
        <v>49642</v>
      </c>
      <c r="D35" s="47">
        <v>49065</v>
      </c>
      <c r="E35" s="47">
        <v>45868</v>
      </c>
      <c r="F35" s="241">
        <v>37774</v>
      </c>
      <c r="G35" s="47">
        <v>35422</v>
      </c>
      <c r="H35" s="47">
        <v>30934</v>
      </c>
    </row>
    <row r="36" spans="1:8" s="204" customFormat="1" ht="12.75" customHeight="1">
      <c r="A36" s="229" t="s">
        <v>153</v>
      </c>
      <c r="B36" s="48" t="s">
        <v>11</v>
      </c>
      <c r="C36" s="47">
        <v>118275</v>
      </c>
      <c r="D36" s="47">
        <v>118171</v>
      </c>
      <c r="E36" s="47">
        <v>116019</v>
      </c>
      <c r="F36" s="241">
        <v>101204</v>
      </c>
      <c r="G36" s="47">
        <v>100132</v>
      </c>
      <c r="H36" s="47">
        <v>95848</v>
      </c>
    </row>
    <row r="37" spans="1:8" s="204" customFormat="1" ht="12.75" customHeight="1">
      <c r="A37" s="229" t="s">
        <v>116</v>
      </c>
      <c r="B37" s="48" t="s">
        <v>172</v>
      </c>
      <c r="C37" s="47">
        <v>16189</v>
      </c>
      <c r="D37" s="47">
        <v>16238</v>
      </c>
      <c r="E37" s="47">
        <v>16134</v>
      </c>
      <c r="F37" s="241">
        <v>13974</v>
      </c>
      <c r="G37" s="47">
        <v>13650</v>
      </c>
      <c r="H37" s="47">
        <v>12979</v>
      </c>
    </row>
    <row r="38" spans="1:8" s="204" customFormat="1" ht="12.75" customHeight="1">
      <c r="A38" s="229" t="s">
        <v>26</v>
      </c>
      <c r="B38" s="48" t="s">
        <v>173</v>
      </c>
      <c r="C38" s="47">
        <v>41217</v>
      </c>
      <c r="D38" s="47">
        <v>41789</v>
      </c>
      <c r="E38" s="47">
        <v>41081</v>
      </c>
      <c r="F38" s="241">
        <v>35312</v>
      </c>
      <c r="G38" s="47">
        <v>35482</v>
      </c>
      <c r="H38" s="47">
        <v>34027</v>
      </c>
    </row>
    <row r="39" spans="1:8" s="204" customFormat="1" ht="12.75" customHeight="1">
      <c r="A39" s="229" t="s">
        <v>154</v>
      </c>
      <c r="B39" s="48" t="s">
        <v>204</v>
      </c>
      <c r="C39" s="47">
        <v>5047</v>
      </c>
      <c r="D39" s="47">
        <v>5221</v>
      </c>
      <c r="E39" s="47">
        <v>5446</v>
      </c>
      <c r="F39" s="241">
        <v>4744</v>
      </c>
      <c r="G39" s="47">
        <v>4973</v>
      </c>
      <c r="H39" s="47">
        <v>4874</v>
      </c>
    </row>
    <row r="40" spans="1:8" s="204" customFormat="1" ht="12.75" customHeight="1">
      <c r="A40" s="229" t="s">
        <v>155</v>
      </c>
      <c r="B40" s="48" t="s">
        <v>288</v>
      </c>
      <c r="C40" s="47">
        <v>9635</v>
      </c>
      <c r="D40" s="47">
        <v>10321</v>
      </c>
      <c r="E40" s="47">
        <v>10510</v>
      </c>
      <c r="F40" s="241">
        <v>10480</v>
      </c>
      <c r="G40" s="47">
        <v>10568</v>
      </c>
      <c r="H40" s="47">
        <v>10322</v>
      </c>
    </row>
    <row r="41" spans="1:8" s="204" customFormat="1" ht="12.75" customHeight="1">
      <c r="A41" s="229" t="s">
        <v>156</v>
      </c>
      <c r="B41" s="48" t="s">
        <v>206</v>
      </c>
      <c r="C41" s="47">
        <v>9621</v>
      </c>
      <c r="D41" s="47">
        <v>9980</v>
      </c>
      <c r="E41" s="47">
        <v>9340</v>
      </c>
      <c r="F41" s="241">
        <v>7314</v>
      </c>
      <c r="G41" s="47">
        <v>6975</v>
      </c>
      <c r="H41" s="47">
        <v>6535</v>
      </c>
    </row>
    <row r="42" spans="1:8" s="204" customFormat="1" ht="12.75" customHeight="1">
      <c r="A42" s="229" t="s">
        <v>117</v>
      </c>
      <c r="B42" s="48" t="s">
        <v>207</v>
      </c>
      <c r="C42" s="47">
        <v>22958</v>
      </c>
      <c r="D42" s="47">
        <v>24327</v>
      </c>
      <c r="E42" s="47">
        <v>25238</v>
      </c>
      <c r="F42" s="241">
        <v>21808</v>
      </c>
      <c r="G42" s="47">
        <v>22135</v>
      </c>
      <c r="H42" s="47">
        <v>21694</v>
      </c>
    </row>
    <row r="43" spans="1:8" s="204" customFormat="1" ht="12.75" customHeight="1">
      <c r="A43" s="229" t="s">
        <v>158</v>
      </c>
      <c r="B43" s="48" t="s">
        <v>208</v>
      </c>
      <c r="C43" s="47">
        <v>11607</v>
      </c>
      <c r="D43" s="47">
        <v>12023</v>
      </c>
      <c r="E43" s="47">
        <v>10648</v>
      </c>
      <c r="F43" s="241">
        <v>8923</v>
      </c>
      <c r="G43" s="47">
        <v>8974</v>
      </c>
      <c r="H43" s="47">
        <v>8740</v>
      </c>
    </row>
    <row r="44" spans="1:8" s="204" customFormat="1" ht="12.75" customHeight="1">
      <c r="A44" s="229" t="s">
        <v>159</v>
      </c>
      <c r="B44" s="48" t="s">
        <v>174</v>
      </c>
      <c r="C44" s="47">
        <v>2028</v>
      </c>
      <c r="D44" s="47">
        <v>1963</v>
      </c>
      <c r="E44" s="47">
        <v>1429</v>
      </c>
      <c r="F44" s="241">
        <v>779</v>
      </c>
      <c r="G44" s="47">
        <v>775</v>
      </c>
      <c r="H44" s="47">
        <v>739</v>
      </c>
    </row>
    <row r="45" spans="1:8" s="204" customFormat="1" ht="12.75" customHeight="1">
      <c r="A45" s="229" t="s">
        <v>175</v>
      </c>
      <c r="B45" s="48" t="s">
        <v>157</v>
      </c>
      <c r="C45" s="47">
        <v>7443</v>
      </c>
      <c r="D45" s="47">
        <v>6926</v>
      </c>
      <c r="E45" s="47">
        <v>5885</v>
      </c>
      <c r="F45" s="241">
        <v>4444</v>
      </c>
      <c r="G45" s="47">
        <v>4437</v>
      </c>
      <c r="H45" s="47">
        <v>4322</v>
      </c>
    </row>
    <row r="46" spans="1:8" s="204" customFormat="1" ht="12.75" customHeight="1">
      <c r="A46" s="229" t="s">
        <v>160</v>
      </c>
      <c r="B46" s="48" t="s">
        <v>209</v>
      </c>
      <c r="C46" s="47">
        <v>16362</v>
      </c>
      <c r="D46" s="47">
        <v>17250</v>
      </c>
      <c r="E46" s="47">
        <v>17823</v>
      </c>
      <c r="F46" s="241">
        <v>16749</v>
      </c>
      <c r="G46" s="47">
        <v>17684</v>
      </c>
      <c r="H46" s="47">
        <v>17808</v>
      </c>
    </row>
    <row r="47" spans="1:8" s="204" customFormat="1" ht="12.75" customHeight="1">
      <c r="A47" s="229" t="s">
        <v>176</v>
      </c>
      <c r="B47" s="48" t="s">
        <v>210</v>
      </c>
      <c r="C47" s="47">
        <v>3362</v>
      </c>
      <c r="D47" s="47">
        <v>3540</v>
      </c>
      <c r="E47" s="47">
        <v>3635</v>
      </c>
      <c r="F47" s="241">
        <v>3172</v>
      </c>
      <c r="G47" s="47">
        <v>3267</v>
      </c>
      <c r="H47" s="47">
        <v>3164</v>
      </c>
    </row>
    <row r="48" spans="1:8" ht="12.75" customHeight="1">
      <c r="A48" s="229" t="s">
        <v>177</v>
      </c>
      <c r="B48" s="48" t="s">
        <v>211</v>
      </c>
      <c r="C48" s="47">
        <v>17552</v>
      </c>
      <c r="D48" s="47">
        <v>18121</v>
      </c>
      <c r="E48" s="47">
        <v>18461</v>
      </c>
      <c r="F48" s="241">
        <v>16284</v>
      </c>
      <c r="G48" s="47">
        <v>16413</v>
      </c>
      <c r="H48" s="47">
        <v>15483</v>
      </c>
    </row>
    <row r="49" spans="1:8" ht="12.75" customHeight="1">
      <c r="A49" s="52" t="s">
        <v>178</v>
      </c>
      <c r="B49" s="53" t="s">
        <v>212</v>
      </c>
      <c r="C49" s="54">
        <v>7</v>
      </c>
      <c r="D49" s="54">
        <v>6</v>
      </c>
      <c r="E49" s="54">
        <v>6</v>
      </c>
      <c r="F49" s="243">
        <v>12</v>
      </c>
      <c r="G49" s="54">
        <v>11</v>
      </c>
      <c r="H49" s="54">
        <v>9</v>
      </c>
    </row>
    <row r="50" spans="1:8">
      <c r="A50" s="29" t="s">
        <v>283</v>
      </c>
      <c r="B50" s="15"/>
      <c r="C50" s="141"/>
      <c r="D50" s="141"/>
      <c r="E50" s="141"/>
      <c r="H50" s="186"/>
    </row>
    <row r="51" spans="1:8" ht="20.25" customHeight="1">
      <c r="B51" s="187"/>
      <c r="C51" s="187"/>
      <c r="D51" s="187"/>
      <c r="E51" s="187"/>
    </row>
  </sheetData>
  <mergeCells count="2">
    <mergeCell ref="A5:B5"/>
    <mergeCell ref="A1:H1"/>
  </mergeCells>
  <phoneticPr fontId="15" type="noConversion"/>
  <conditionalFormatting sqref="C5:J49">
    <cfRule type="cellIs" dxfId="34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lha8" enableFormatConditionsCalculation="0">
    <tabColor indexed="24"/>
  </sheetPr>
  <dimension ref="A1:L18"/>
  <sheetViews>
    <sheetView workbookViewId="0">
      <selection sqref="A1:L1"/>
    </sheetView>
  </sheetViews>
  <sheetFormatPr defaultRowHeight="11.25"/>
  <cols>
    <col min="1" max="1" width="13" style="41" customWidth="1"/>
    <col min="2" max="12" width="6.85546875" style="41" customWidth="1"/>
    <col min="13" max="16384" width="9.140625" style="41"/>
  </cols>
  <sheetData>
    <row r="1" spans="1:12" s="31" customFormat="1" ht="28.5" customHeight="1">
      <c r="A1" s="424" t="s">
        <v>30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  <c r="L1" s="424"/>
    </row>
    <row r="2" spans="1:12" s="10" customFormat="1" ht="1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06"/>
    </row>
    <row r="3" spans="1:12" s="10" customFormat="1" ht="15" customHeight="1">
      <c r="A3" s="33" t="s">
        <v>40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06"/>
    </row>
    <row r="4" spans="1:12" s="10" customFormat="1" ht="28.5" customHeight="1" thickBot="1">
      <c r="A4" s="34"/>
      <c r="B4" s="34">
        <v>2002</v>
      </c>
      <c r="C4" s="34">
        <v>2003</v>
      </c>
      <c r="D4" s="34">
        <v>2004</v>
      </c>
      <c r="E4" s="34">
        <v>2005</v>
      </c>
      <c r="F4" s="34">
        <v>2006</v>
      </c>
      <c r="G4" s="34">
        <v>2007</v>
      </c>
      <c r="H4" s="34">
        <v>2008</v>
      </c>
      <c r="I4" s="34">
        <v>2009</v>
      </c>
      <c r="J4" s="235">
        <v>2010</v>
      </c>
      <c r="K4" s="34">
        <v>2011</v>
      </c>
      <c r="L4" s="34">
        <v>2012</v>
      </c>
    </row>
    <row r="5" spans="1:12" s="10" customFormat="1" ht="20.25" customHeight="1" thickTop="1">
      <c r="A5" s="35" t="s">
        <v>38</v>
      </c>
      <c r="B5" s="36">
        <v>330353</v>
      </c>
      <c r="C5" s="36">
        <v>339601</v>
      </c>
      <c r="D5" s="36">
        <v>347798</v>
      </c>
      <c r="E5" s="36">
        <v>378756</v>
      </c>
      <c r="F5" s="36">
        <v>384854</v>
      </c>
      <c r="G5" s="36">
        <v>397332</v>
      </c>
      <c r="H5" s="36">
        <v>400210</v>
      </c>
      <c r="I5" s="36">
        <v>390129</v>
      </c>
      <c r="J5" s="250">
        <v>337570</v>
      </c>
      <c r="K5" s="332">
        <v>334499</v>
      </c>
      <c r="L5" s="332">
        <v>319177</v>
      </c>
    </row>
    <row r="6" spans="1:12" s="10" customFormat="1" ht="20.25" customHeight="1">
      <c r="A6" s="37" t="s">
        <v>60</v>
      </c>
      <c r="B6" s="38">
        <v>209615</v>
      </c>
      <c r="C6" s="38">
        <v>218958</v>
      </c>
      <c r="D6" s="38">
        <v>227255</v>
      </c>
      <c r="E6" s="38">
        <v>252315</v>
      </c>
      <c r="F6" s="38">
        <v>258700</v>
      </c>
      <c r="G6" s="38">
        <v>267541</v>
      </c>
      <c r="H6" s="38">
        <v>270222</v>
      </c>
      <c r="I6" s="38">
        <v>266420</v>
      </c>
      <c r="J6" s="251">
        <v>222296</v>
      </c>
      <c r="K6" s="190">
        <v>222375</v>
      </c>
      <c r="L6" s="190">
        <v>215863</v>
      </c>
    </row>
    <row r="7" spans="1:12" s="10" customFormat="1" ht="15" customHeight="1">
      <c r="A7" s="37" t="s">
        <v>61</v>
      </c>
      <c r="B7" s="38">
        <v>66818</v>
      </c>
      <c r="C7" s="38">
        <v>67329</v>
      </c>
      <c r="D7" s="38">
        <v>66890</v>
      </c>
      <c r="E7" s="38">
        <v>69917</v>
      </c>
      <c r="F7" s="38">
        <v>69213</v>
      </c>
      <c r="G7" s="38">
        <v>70885</v>
      </c>
      <c r="H7" s="38">
        <v>70771</v>
      </c>
      <c r="I7" s="38">
        <v>68079</v>
      </c>
      <c r="J7" s="251">
        <v>62798</v>
      </c>
      <c r="K7" s="190">
        <v>61338</v>
      </c>
      <c r="L7" s="190">
        <v>56431</v>
      </c>
    </row>
    <row r="8" spans="1:12" s="10" customFormat="1" ht="15" customHeight="1">
      <c r="A8" s="37" t="s">
        <v>62</v>
      </c>
      <c r="B8" s="38">
        <v>30797</v>
      </c>
      <c r="C8" s="38">
        <v>30425</v>
      </c>
      <c r="D8" s="38">
        <v>30036</v>
      </c>
      <c r="E8" s="38">
        <v>31640</v>
      </c>
      <c r="F8" s="38">
        <v>31712</v>
      </c>
      <c r="G8" s="38">
        <v>32809</v>
      </c>
      <c r="H8" s="38">
        <v>32975</v>
      </c>
      <c r="I8" s="38">
        <v>31023</v>
      </c>
      <c r="J8" s="251">
        <v>28543</v>
      </c>
      <c r="K8" s="190">
        <v>27276</v>
      </c>
      <c r="L8" s="190">
        <v>24685</v>
      </c>
    </row>
    <row r="9" spans="1:12" s="10" customFormat="1" ht="15" customHeight="1">
      <c r="A9" s="37" t="s">
        <v>63</v>
      </c>
      <c r="B9" s="38">
        <v>16194</v>
      </c>
      <c r="C9" s="38">
        <v>15756</v>
      </c>
      <c r="D9" s="38">
        <v>16350</v>
      </c>
      <c r="E9" s="38">
        <v>17249</v>
      </c>
      <c r="F9" s="38">
        <v>17461</v>
      </c>
      <c r="G9" s="38">
        <v>18043</v>
      </c>
      <c r="H9" s="38">
        <v>18016</v>
      </c>
      <c r="I9" s="38">
        <v>16818</v>
      </c>
      <c r="J9" s="251">
        <v>15276</v>
      </c>
      <c r="K9" s="190">
        <v>14760</v>
      </c>
      <c r="L9" s="190">
        <v>13889</v>
      </c>
    </row>
    <row r="10" spans="1:12" s="10" customFormat="1" ht="15" customHeight="1">
      <c r="A10" s="37" t="s">
        <v>64</v>
      </c>
      <c r="B10" s="38">
        <v>4263</v>
      </c>
      <c r="C10" s="38">
        <v>4422</v>
      </c>
      <c r="D10" s="38">
        <v>4458</v>
      </c>
      <c r="E10" s="38">
        <v>4687</v>
      </c>
      <c r="F10" s="38">
        <v>4748</v>
      </c>
      <c r="G10" s="38">
        <v>4944</v>
      </c>
      <c r="H10" s="38">
        <v>5063</v>
      </c>
      <c r="I10" s="38">
        <v>4808</v>
      </c>
      <c r="J10" s="251">
        <v>4384</v>
      </c>
      <c r="K10" s="190">
        <v>4289</v>
      </c>
      <c r="L10" s="190">
        <v>3991</v>
      </c>
    </row>
    <row r="11" spans="1:12" s="10" customFormat="1" ht="15" customHeight="1">
      <c r="A11" s="37" t="s">
        <v>65</v>
      </c>
      <c r="B11" s="38">
        <v>1154</v>
      </c>
      <c r="C11" s="38">
        <v>1187</v>
      </c>
      <c r="D11" s="38">
        <v>1228</v>
      </c>
      <c r="E11" s="38">
        <v>1295</v>
      </c>
      <c r="F11" s="38">
        <v>1316</v>
      </c>
      <c r="G11" s="38">
        <v>1343</v>
      </c>
      <c r="H11" s="38">
        <v>1354</v>
      </c>
      <c r="I11" s="38">
        <v>1291</v>
      </c>
      <c r="J11" s="251">
        <v>1171</v>
      </c>
      <c r="K11" s="190">
        <v>1167</v>
      </c>
      <c r="L11" s="190">
        <v>1104</v>
      </c>
    </row>
    <row r="12" spans="1:12" s="10" customFormat="1" ht="15" customHeight="1">
      <c r="A12" s="37" t="s">
        <v>66</v>
      </c>
      <c r="B12" s="38">
        <v>542</v>
      </c>
      <c r="C12" s="38">
        <v>557</v>
      </c>
      <c r="D12" s="38">
        <v>554</v>
      </c>
      <c r="E12" s="38">
        <v>581</v>
      </c>
      <c r="F12" s="38">
        <v>606</v>
      </c>
      <c r="G12" s="38">
        <v>637</v>
      </c>
      <c r="H12" s="38">
        <v>658</v>
      </c>
      <c r="I12" s="38">
        <v>593</v>
      </c>
      <c r="J12" s="251">
        <v>551</v>
      </c>
      <c r="K12" s="190">
        <v>534</v>
      </c>
      <c r="L12" s="190">
        <v>520</v>
      </c>
    </row>
    <row r="13" spans="1:12" s="10" customFormat="1" ht="15" customHeight="1">
      <c r="A13" s="37" t="s">
        <v>67</v>
      </c>
      <c r="B13" s="38">
        <v>323</v>
      </c>
      <c r="C13" s="38">
        <v>313</v>
      </c>
      <c r="D13" s="38">
        <v>327</v>
      </c>
      <c r="E13" s="38">
        <v>330</v>
      </c>
      <c r="F13" s="38">
        <v>348</v>
      </c>
      <c r="G13" s="38">
        <v>343</v>
      </c>
      <c r="H13" s="38">
        <v>351</v>
      </c>
      <c r="I13" s="38">
        <v>318</v>
      </c>
      <c r="J13" s="251">
        <v>279</v>
      </c>
      <c r="K13" s="190">
        <v>296</v>
      </c>
      <c r="L13" s="190">
        <v>249</v>
      </c>
    </row>
    <row r="14" spans="1:12" s="10" customFormat="1" ht="15" customHeight="1">
      <c r="A14" s="37" t="s">
        <v>68</v>
      </c>
      <c r="B14" s="38">
        <v>460</v>
      </c>
      <c r="C14" s="38">
        <v>460</v>
      </c>
      <c r="D14" s="38">
        <v>489</v>
      </c>
      <c r="E14" s="38">
        <v>518</v>
      </c>
      <c r="F14" s="38">
        <v>524</v>
      </c>
      <c r="G14" s="38">
        <v>547</v>
      </c>
      <c r="H14" s="38">
        <v>547</v>
      </c>
      <c r="I14" s="38">
        <v>525</v>
      </c>
      <c r="J14" s="251">
        <v>505</v>
      </c>
      <c r="K14" s="190">
        <v>497</v>
      </c>
      <c r="L14" s="190">
        <v>471</v>
      </c>
    </row>
    <row r="15" spans="1:12" s="10" customFormat="1" ht="15" customHeight="1">
      <c r="A15" s="37" t="s">
        <v>69</v>
      </c>
      <c r="B15" s="38">
        <v>140</v>
      </c>
      <c r="C15" s="38">
        <v>133</v>
      </c>
      <c r="D15" s="38">
        <v>150</v>
      </c>
      <c r="E15" s="38">
        <v>156</v>
      </c>
      <c r="F15" s="38">
        <v>161</v>
      </c>
      <c r="G15" s="38">
        <v>172</v>
      </c>
      <c r="H15" s="38">
        <v>185</v>
      </c>
      <c r="I15" s="38">
        <v>176</v>
      </c>
      <c r="J15" s="251">
        <v>175</v>
      </c>
      <c r="K15" s="190">
        <v>175</v>
      </c>
      <c r="L15" s="190">
        <v>160</v>
      </c>
    </row>
    <row r="16" spans="1:12" s="10" customFormat="1" ht="15" customHeight="1">
      <c r="A16" s="39" t="s">
        <v>145</v>
      </c>
      <c r="B16" s="40">
        <v>47</v>
      </c>
      <c r="C16" s="40">
        <v>61</v>
      </c>
      <c r="D16" s="40">
        <v>61</v>
      </c>
      <c r="E16" s="40">
        <v>68</v>
      </c>
      <c r="F16" s="40">
        <v>65</v>
      </c>
      <c r="G16" s="40">
        <v>68</v>
      </c>
      <c r="H16" s="40">
        <v>68</v>
      </c>
      <c r="I16" s="40">
        <v>78</v>
      </c>
      <c r="J16" s="252">
        <v>68</v>
      </c>
      <c r="K16" s="40">
        <v>74</v>
      </c>
      <c r="L16" s="40">
        <v>77</v>
      </c>
    </row>
    <row r="17" spans="1:11" s="10" customFormat="1" ht="15" customHeight="1">
      <c r="A17" s="345" t="s">
        <v>307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</row>
    <row r="18" spans="1:11" s="4" customFormat="1" ht="15" customHeight="1">
      <c r="A18" s="29" t="s">
        <v>283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</row>
  </sheetData>
  <mergeCells count="1">
    <mergeCell ref="A1:L1"/>
  </mergeCells>
  <phoneticPr fontId="15" type="noConversion"/>
  <conditionalFormatting sqref="A1:XFD1048576">
    <cfRule type="cellIs" dxfId="5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lha9" enableFormatConditionsCalculation="0">
    <tabColor indexed="24"/>
  </sheetPr>
  <dimension ref="A1:L46"/>
  <sheetViews>
    <sheetView workbookViewId="0">
      <selection sqref="A1:L1"/>
    </sheetView>
  </sheetViews>
  <sheetFormatPr defaultRowHeight="11.25"/>
  <cols>
    <col min="1" max="1" width="13.28515625" style="4" customWidth="1"/>
    <col min="2" max="2" width="6.5703125" style="30" customWidth="1"/>
    <col min="3" max="12" width="6.5703125" style="30" bestFit="1" customWidth="1"/>
    <col min="13" max="16384" width="9.140625" style="4"/>
  </cols>
  <sheetData>
    <row r="1" spans="1:12" s="3" customFormat="1" ht="28.5" customHeight="1">
      <c r="A1" s="425" t="s">
        <v>31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12" ht="15" customHeight="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5" customHeight="1">
      <c r="A3" s="19" t="s">
        <v>40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29.25" customHeight="1" thickBot="1">
      <c r="A4" s="21"/>
      <c r="B4" s="22">
        <v>2002</v>
      </c>
      <c r="C4" s="22">
        <v>2003</v>
      </c>
      <c r="D4" s="22">
        <v>2004</v>
      </c>
      <c r="E4" s="22">
        <v>2005</v>
      </c>
      <c r="F4" s="22">
        <v>2006</v>
      </c>
      <c r="G4" s="34">
        <v>2007</v>
      </c>
      <c r="H4" s="34">
        <v>2008</v>
      </c>
      <c r="I4" s="34">
        <v>2009</v>
      </c>
      <c r="J4" s="237">
        <v>2010</v>
      </c>
      <c r="K4" s="34">
        <v>2011</v>
      </c>
      <c r="L4" s="34">
        <v>2012</v>
      </c>
    </row>
    <row r="5" spans="1:12" ht="20.25" customHeight="1" thickTop="1">
      <c r="A5" s="23" t="s">
        <v>38</v>
      </c>
      <c r="B5" s="24">
        <v>330353</v>
      </c>
      <c r="C5" s="24">
        <v>339601</v>
      </c>
      <c r="D5" s="24">
        <v>347798</v>
      </c>
      <c r="E5" s="24">
        <v>378756</v>
      </c>
      <c r="F5" s="24">
        <v>384854</v>
      </c>
      <c r="G5" s="24">
        <v>397332</v>
      </c>
      <c r="H5" s="24">
        <v>400210</v>
      </c>
      <c r="I5" s="24">
        <v>390129</v>
      </c>
      <c r="J5" s="244">
        <v>337570</v>
      </c>
      <c r="K5" s="245">
        <v>334499</v>
      </c>
      <c r="L5" s="245">
        <v>319177</v>
      </c>
    </row>
    <row r="6" spans="1:12" ht="20.25" customHeight="1">
      <c r="A6" s="23" t="s">
        <v>41</v>
      </c>
      <c r="B6" s="25">
        <v>22379</v>
      </c>
      <c r="C6" s="25">
        <v>22547</v>
      </c>
      <c r="D6" s="25">
        <v>23249</v>
      </c>
      <c r="E6" s="25">
        <v>25172</v>
      </c>
      <c r="F6" s="25">
        <v>25377</v>
      </c>
      <c r="G6" s="25">
        <v>26151</v>
      </c>
      <c r="H6" s="25">
        <v>26408</v>
      </c>
      <c r="I6" s="25">
        <v>25579</v>
      </c>
      <c r="J6" s="239">
        <v>23235</v>
      </c>
      <c r="K6" s="25">
        <v>23013</v>
      </c>
      <c r="L6" s="25">
        <v>22122</v>
      </c>
    </row>
    <row r="7" spans="1:12" ht="15" customHeight="1">
      <c r="A7" s="23" t="s">
        <v>42</v>
      </c>
      <c r="B7" s="25">
        <v>5278</v>
      </c>
      <c r="C7" s="25">
        <v>5271</v>
      </c>
      <c r="D7" s="25">
        <v>4843</v>
      </c>
      <c r="E7" s="25">
        <v>5908</v>
      </c>
      <c r="F7" s="25">
        <v>5792</v>
      </c>
      <c r="G7" s="25">
        <v>5961</v>
      </c>
      <c r="H7" s="25">
        <v>5911</v>
      </c>
      <c r="I7" s="25">
        <v>5787</v>
      </c>
      <c r="J7" s="239">
        <v>4980</v>
      </c>
      <c r="K7" s="25">
        <v>5013</v>
      </c>
      <c r="L7" s="25">
        <v>4815</v>
      </c>
    </row>
    <row r="8" spans="1:12" ht="15" customHeight="1">
      <c r="A8" s="23" t="s">
        <v>43</v>
      </c>
      <c r="B8" s="25">
        <v>27896</v>
      </c>
      <c r="C8" s="25">
        <v>28637</v>
      </c>
      <c r="D8" s="25">
        <v>29616</v>
      </c>
      <c r="E8" s="25">
        <v>33706</v>
      </c>
      <c r="F8" s="25">
        <v>33529</v>
      </c>
      <c r="G8" s="25">
        <v>34625</v>
      </c>
      <c r="H8" s="25">
        <v>34691</v>
      </c>
      <c r="I8" s="25">
        <v>33896</v>
      </c>
      <c r="J8" s="239">
        <v>29807</v>
      </c>
      <c r="K8" s="25">
        <v>29735</v>
      </c>
      <c r="L8" s="25">
        <v>28776</v>
      </c>
    </row>
    <row r="9" spans="1:12" ht="15" customHeight="1">
      <c r="A9" s="23" t="s">
        <v>44</v>
      </c>
      <c r="B9" s="25">
        <v>3553</v>
      </c>
      <c r="C9" s="25">
        <v>3706</v>
      </c>
      <c r="D9" s="25">
        <v>3872</v>
      </c>
      <c r="E9" s="25">
        <v>4172</v>
      </c>
      <c r="F9" s="25">
        <v>4344</v>
      </c>
      <c r="G9" s="25">
        <v>4627</v>
      </c>
      <c r="H9" s="25">
        <v>4672</v>
      </c>
      <c r="I9" s="25">
        <v>4598</v>
      </c>
      <c r="J9" s="239">
        <v>4312</v>
      </c>
      <c r="K9" s="25">
        <v>4448</v>
      </c>
      <c r="L9" s="25">
        <v>4213</v>
      </c>
    </row>
    <row r="10" spans="1:12" ht="15" customHeight="1">
      <c r="A10" s="23" t="s">
        <v>45</v>
      </c>
      <c r="B10" s="25">
        <v>6311</v>
      </c>
      <c r="C10" s="25">
        <v>6302</v>
      </c>
      <c r="D10" s="25">
        <v>6465</v>
      </c>
      <c r="E10" s="25">
        <v>7014</v>
      </c>
      <c r="F10" s="25">
        <v>7065</v>
      </c>
      <c r="G10" s="25">
        <v>7155</v>
      </c>
      <c r="H10" s="25">
        <v>7089</v>
      </c>
      <c r="I10" s="25">
        <v>6914</v>
      </c>
      <c r="J10" s="239">
        <v>6108</v>
      </c>
      <c r="K10" s="25">
        <v>6213</v>
      </c>
      <c r="L10" s="25">
        <v>5838</v>
      </c>
    </row>
    <row r="11" spans="1:12" ht="15" customHeight="1">
      <c r="A11" s="23" t="s">
        <v>46</v>
      </c>
      <c r="B11" s="25">
        <v>13006</v>
      </c>
      <c r="C11" s="25">
        <v>13338</v>
      </c>
      <c r="D11" s="25">
        <v>13784</v>
      </c>
      <c r="E11" s="25">
        <v>15226</v>
      </c>
      <c r="F11" s="25">
        <v>15388</v>
      </c>
      <c r="G11" s="25">
        <v>15656</v>
      </c>
      <c r="H11" s="25">
        <v>15644</v>
      </c>
      <c r="I11" s="25">
        <v>15223</v>
      </c>
      <c r="J11" s="239">
        <v>13243</v>
      </c>
      <c r="K11" s="25">
        <v>13131</v>
      </c>
      <c r="L11" s="25">
        <v>12556</v>
      </c>
    </row>
    <row r="12" spans="1:12" ht="15" customHeight="1">
      <c r="A12" s="23" t="s">
        <v>47</v>
      </c>
      <c r="B12" s="25">
        <v>7194</v>
      </c>
      <c r="C12" s="25">
        <v>7259</v>
      </c>
      <c r="D12" s="25">
        <v>7176</v>
      </c>
      <c r="E12" s="25">
        <v>7474</v>
      </c>
      <c r="F12" s="25">
        <v>7349</v>
      </c>
      <c r="G12" s="25">
        <v>7481</v>
      </c>
      <c r="H12" s="25">
        <v>7389</v>
      </c>
      <c r="I12" s="25">
        <v>7203</v>
      </c>
      <c r="J12" s="239">
        <v>6221</v>
      </c>
      <c r="K12" s="25">
        <v>6238</v>
      </c>
      <c r="L12" s="25">
        <v>5976</v>
      </c>
    </row>
    <row r="13" spans="1:12" ht="15" customHeight="1">
      <c r="A13" s="23" t="s">
        <v>48</v>
      </c>
      <c r="B13" s="25">
        <v>19314</v>
      </c>
      <c r="C13" s="25">
        <v>20047</v>
      </c>
      <c r="D13" s="25">
        <v>20933</v>
      </c>
      <c r="E13" s="25">
        <v>22555</v>
      </c>
      <c r="F13" s="25">
        <v>23414</v>
      </c>
      <c r="G13" s="25">
        <v>24712</v>
      </c>
      <c r="H13" s="25">
        <v>25298</v>
      </c>
      <c r="I13" s="25">
        <v>24350</v>
      </c>
      <c r="J13" s="239">
        <v>20218</v>
      </c>
      <c r="K13" s="25">
        <v>19884</v>
      </c>
      <c r="L13" s="25">
        <v>18829</v>
      </c>
    </row>
    <row r="14" spans="1:12" ht="15" customHeight="1">
      <c r="A14" s="23" t="s">
        <v>49</v>
      </c>
      <c r="B14" s="25">
        <v>5156</v>
      </c>
      <c r="C14" s="25">
        <v>5203</v>
      </c>
      <c r="D14" s="25">
        <v>5295</v>
      </c>
      <c r="E14" s="25">
        <v>5810</v>
      </c>
      <c r="F14" s="25">
        <v>5902</v>
      </c>
      <c r="G14" s="25">
        <v>5976</v>
      </c>
      <c r="H14" s="25">
        <v>5875</v>
      </c>
      <c r="I14" s="25">
        <v>5785</v>
      </c>
      <c r="J14" s="239">
        <v>5314</v>
      </c>
      <c r="K14" s="25">
        <v>5233</v>
      </c>
      <c r="L14" s="25">
        <v>5059</v>
      </c>
    </row>
    <row r="15" spans="1:12" ht="15" customHeight="1">
      <c r="A15" s="23" t="s">
        <v>50</v>
      </c>
      <c r="B15" s="25">
        <v>19412</v>
      </c>
      <c r="C15" s="25">
        <v>20027</v>
      </c>
      <c r="D15" s="25">
        <v>20572</v>
      </c>
      <c r="E15" s="25">
        <v>22161</v>
      </c>
      <c r="F15" s="25">
        <v>22604</v>
      </c>
      <c r="G15" s="25">
        <v>23146</v>
      </c>
      <c r="H15" s="25">
        <v>23078</v>
      </c>
      <c r="I15" s="25">
        <v>22417</v>
      </c>
      <c r="J15" s="239">
        <v>19361</v>
      </c>
      <c r="K15" s="25">
        <v>18972</v>
      </c>
      <c r="L15" s="25">
        <v>18118</v>
      </c>
    </row>
    <row r="16" spans="1:12" ht="15" customHeight="1">
      <c r="A16" s="23" t="s">
        <v>51</v>
      </c>
      <c r="B16" s="25">
        <v>79377</v>
      </c>
      <c r="C16" s="25">
        <v>81199</v>
      </c>
      <c r="D16" s="25">
        <v>82973</v>
      </c>
      <c r="E16" s="25">
        <v>86640</v>
      </c>
      <c r="F16" s="25">
        <v>88880</v>
      </c>
      <c r="G16" s="25">
        <v>91920</v>
      </c>
      <c r="H16" s="25">
        <v>93299</v>
      </c>
      <c r="I16" s="25">
        <v>91999</v>
      </c>
      <c r="J16" s="239">
        <v>76747</v>
      </c>
      <c r="K16" s="25">
        <v>75896</v>
      </c>
      <c r="L16" s="25">
        <v>72164</v>
      </c>
    </row>
    <row r="17" spans="1:12" ht="15" customHeight="1">
      <c r="A17" s="23" t="s">
        <v>52</v>
      </c>
      <c r="B17" s="25">
        <v>4137</v>
      </c>
      <c r="C17" s="25">
        <v>4217</v>
      </c>
      <c r="D17" s="25">
        <v>4304</v>
      </c>
      <c r="E17" s="25">
        <v>4623</v>
      </c>
      <c r="F17" s="25">
        <v>4493</v>
      </c>
      <c r="G17" s="25">
        <v>4611</v>
      </c>
      <c r="H17" s="25">
        <v>4644</v>
      </c>
      <c r="I17" s="25">
        <v>4447</v>
      </c>
      <c r="J17" s="239">
        <v>3683</v>
      </c>
      <c r="K17" s="25">
        <v>3623</v>
      </c>
      <c r="L17" s="25">
        <v>3495</v>
      </c>
    </row>
    <row r="18" spans="1:12" ht="15" customHeight="1">
      <c r="A18" s="23" t="s">
        <v>53</v>
      </c>
      <c r="B18" s="25">
        <v>55264</v>
      </c>
      <c r="C18" s="25">
        <v>58299</v>
      </c>
      <c r="D18" s="25">
        <v>60076</v>
      </c>
      <c r="E18" s="25">
        <v>65557</v>
      </c>
      <c r="F18" s="25">
        <v>67567</v>
      </c>
      <c r="G18" s="25">
        <v>70487</v>
      </c>
      <c r="H18" s="25">
        <v>71348</v>
      </c>
      <c r="I18" s="25">
        <v>69371</v>
      </c>
      <c r="J18" s="239">
        <v>61481</v>
      </c>
      <c r="K18" s="25">
        <v>60930</v>
      </c>
      <c r="L18" s="25">
        <v>58207</v>
      </c>
    </row>
    <row r="19" spans="1:12" ht="15" customHeight="1">
      <c r="A19" s="23" t="s">
        <v>54</v>
      </c>
      <c r="B19" s="25">
        <v>15887</v>
      </c>
      <c r="C19" s="25">
        <v>16434</v>
      </c>
      <c r="D19" s="25">
        <v>16268</v>
      </c>
      <c r="E19" s="25">
        <v>17675</v>
      </c>
      <c r="F19" s="25">
        <v>17908</v>
      </c>
      <c r="G19" s="25">
        <v>18442</v>
      </c>
      <c r="H19" s="25">
        <v>18360</v>
      </c>
      <c r="I19" s="25">
        <v>17796</v>
      </c>
      <c r="J19" s="239">
        <v>16048</v>
      </c>
      <c r="K19" s="25">
        <v>15642</v>
      </c>
      <c r="L19" s="25">
        <v>14634</v>
      </c>
    </row>
    <row r="20" spans="1:12" ht="15" customHeight="1">
      <c r="A20" s="23" t="s">
        <v>55</v>
      </c>
      <c r="B20" s="25">
        <v>22712</v>
      </c>
      <c r="C20" s="25">
        <v>22795</v>
      </c>
      <c r="D20" s="25">
        <v>23324</v>
      </c>
      <c r="E20" s="25">
        <v>24463</v>
      </c>
      <c r="F20" s="25">
        <v>25065</v>
      </c>
      <c r="G20" s="25">
        <v>25720</v>
      </c>
      <c r="H20" s="25">
        <v>25963</v>
      </c>
      <c r="I20" s="25">
        <v>25274</v>
      </c>
      <c r="J20" s="239">
        <v>20711</v>
      </c>
      <c r="K20" s="25">
        <v>20410</v>
      </c>
      <c r="L20" s="25">
        <v>19270</v>
      </c>
    </row>
    <row r="21" spans="1:12" ht="15" customHeight="1">
      <c r="A21" s="23" t="s">
        <v>56</v>
      </c>
      <c r="B21" s="25">
        <v>7619</v>
      </c>
      <c r="C21" s="25">
        <v>7997</v>
      </c>
      <c r="D21" s="25">
        <v>8205</v>
      </c>
      <c r="E21" s="25">
        <v>10113</v>
      </c>
      <c r="F21" s="25">
        <v>9945</v>
      </c>
      <c r="G21" s="25">
        <v>9970</v>
      </c>
      <c r="H21" s="25">
        <v>9921</v>
      </c>
      <c r="I21" s="25">
        <v>9603</v>
      </c>
      <c r="J21" s="239">
        <v>8600</v>
      </c>
      <c r="K21" s="25">
        <v>8497</v>
      </c>
      <c r="L21" s="25">
        <v>8273</v>
      </c>
    </row>
    <row r="22" spans="1:12" ht="15" customHeight="1">
      <c r="A22" s="23" t="s">
        <v>57</v>
      </c>
      <c r="B22" s="25">
        <v>5143</v>
      </c>
      <c r="C22" s="25">
        <v>5346</v>
      </c>
      <c r="D22" s="25">
        <v>5670</v>
      </c>
      <c r="E22" s="25">
        <v>7551</v>
      </c>
      <c r="F22" s="25">
        <v>7362</v>
      </c>
      <c r="G22" s="25">
        <v>7531</v>
      </c>
      <c r="H22" s="25">
        <v>7491</v>
      </c>
      <c r="I22" s="25">
        <v>7184</v>
      </c>
      <c r="J22" s="239">
        <v>6256</v>
      </c>
      <c r="K22" s="25">
        <v>6234</v>
      </c>
      <c r="L22" s="25">
        <v>5919</v>
      </c>
    </row>
    <row r="23" spans="1:12" s="28" customFormat="1" ht="15" customHeight="1">
      <c r="A23" s="26" t="s">
        <v>58</v>
      </c>
      <c r="B23" s="27">
        <v>10715</v>
      </c>
      <c r="C23" s="27">
        <v>10977</v>
      </c>
      <c r="D23" s="27">
        <v>11173</v>
      </c>
      <c r="E23" s="27">
        <v>12936</v>
      </c>
      <c r="F23" s="27">
        <v>12870</v>
      </c>
      <c r="G23" s="27">
        <v>13161</v>
      </c>
      <c r="H23" s="27">
        <v>13129</v>
      </c>
      <c r="I23" s="27">
        <v>12703</v>
      </c>
      <c r="J23" s="240">
        <v>11245</v>
      </c>
      <c r="K23" s="27">
        <v>11387</v>
      </c>
      <c r="L23" s="27">
        <v>10913</v>
      </c>
    </row>
    <row r="24" spans="1:12" ht="15" customHeight="1">
      <c r="A24" s="29" t="s">
        <v>283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46" spans="2:2">
      <c r="B46" s="30" t="s">
        <v>59</v>
      </c>
    </row>
  </sheetData>
  <mergeCells count="1">
    <mergeCell ref="A1:L1"/>
  </mergeCells>
  <phoneticPr fontId="15" type="noConversion"/>
  <conditionalFormatting sqref="A1:XFD1048576">
    <cfRule type="cellIs" dxfId="4" priority="1" operator="equal">
      <formula>0</formula>
    </cfRule>
  </conditionalFormatting>
  <printOptions horizontalCentered="1"/>
  <pageMargins left="0.27559055118110237" right="0.27559055118110237" top="2.0078740157480315" bottom="0.47244094488188981" header="0.19685039370078741" footer="0.19685039370078741"/>
  <pageSetup paperSize="9" scale="95" orientation="portrait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37</vt:i4>
      </vt:variant>
      <vt:variant>
        <vt:lpstr>Intervalos com nome</vt:lpstr>
      </vt:variant>
      <vt:variant>
        <vt:i4>37</vt:i4>
      </vt:variant>
    </vt:vector>
  </HeadingPairs>
  <TitlesOfParts>
    <vt:vector size="74" baseType="lpstr">
      <vt:lpstr>indice de quadros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 </vt:lpstr>
      <vt:lpstr>q30</vt:lpstr>
      <vt:lpstr>q31</vt:lpstr>
      <vt:lpstr>q32</vt:lpstr>
      <vt:lpstr>q33</vt:lpstr>
      <vt:lpstr>q34</vt:lpstr>
      <vt:lpstr>q35</vt:lpstr>
      <vt:lpstr>q36</vt:lpstr>
      <vt:lpstr>'indice de quadros'!Área_de_Impressão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 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'q4'!Área_de_Impressão</vt:lpstr>
      <vt:lpstr>'q5'!Área_de_Impressão</vt:lpstr>
      <vt:lpstr>'q6'!Área_de_Impressão</vt:lpstr>
      <vt:lpstr>'q7'!Área_de_Impressão</vt:lpstr>
      <vt:lpstr>'q8'!Área_de_Impressão</vt:lpstr>
      <vt:lpstr>'q9'!Área_de_Impressão</vt:lpstr>
    </vt:vector>
  </TitlesOfParts>
  <Company>GEP/MTSS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Sérires Cronológicas - Quadros de Pessoal 1991-2006</dc:title>
  <dc:subject>Estrutura Empresarial; Emprego e Remunerações</dc:subject>
  <dc:creator>ESIIE/Gabinete de Estratégia e Planeamento (GEP), MTSS</dc:creator>
  <cp:keywords>Empresas, Estabelecimentos; Pessoas ao serviço, Trabalhadores por conta de outrem; Remunerações; Remuneração Base; Ganho</cp:keywords>
  <cp:lastModifiedBy>Teresa Feliciano</cp:lastModifiedBy>
  <cp:lastPrinted>2014-10-31T16:24:05Z</cp:lastPrinted>
  <dcterms:created xsi:type="dcterms:W3CDTF">2009-06-01T13:56:07Z</dcterms:created>
  <dcterms:modified xsi:type="dcterms:W3CDTF">2014-10-31T16:27:58Z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a de conclusão">
    <vt:lpwstr>Agosto 2009</vt:lpwstr>
  </property>
</Properties>
</file>